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438" documentId="8_{6B531351-E043-4991-98C7-42D5F7BBBF86}" xr6:coauthVersionLast="47" xr6:coauthVersionMax="47" xr10:uidLastSave="{D016077C-5092-41A8-AEC0-8477C86E3939}"/>
  <bookViews>
    <workbookView xWindow="-120" yWindow="-16320" windowWidth="29040" windowHeight="15720" xr2:uid="{00000000-000D-0000-FFFF-FFFF00000000}"/>
  </bookViews>
  <sheets>
    <sheet name="Toelichting" sheetId="2" r:id="rId1"/>
    <sheet name="MAT02 WLC_EMPTY" sheetId="1" r:id="rId2"/>
    <sheet name="MAT02 WLC_EXAMPLE" sheetId="3" r:id="rId3"/>
  </sheets>
  <definedNames>
    <definedName name="_xlnm._FilterDatabase" localSheetId="1" hidden="1">'MAT02 WLC_EMPTY'!$A$1:$O$2</definedName>
    <definedName name="_xlnm._FilterDatabase" localSheetId="2" hidden="1">'MAT02 WLC_EXAMPLE'!$A$1:$O$60</definedName>
    <definedName name="JR_PAGE_ANCHOR_0_1" localSheetId="2">'MAT02 WLC_EXAMPLE'!$A$1</definedName>
    <definedName name="JR_PAGE_ANCHOR_0_1">'MAT02 WLC_EMPTY'!$A$1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 i="1" l="1"/>
  <c r="Q3" i="3"/>
  <c r="Q4" i="3"/>
  <c r="Q5" i="3"/>
  <c r="R5" i="3" s="1"/>
  <c r="Q6" i="3"/>
  <c r="R6" i="3" s="1"/>
  <c r="Q7" i="3"/>
  <c r="R7" i="3" s="1"/>
  <c r="Q8" i="3"/>
  <c r="R8" i="3" s="1"/>
  <c r="Q9" i="3"/>
  <c r="Q10" i="3"/>
  <c r="Q11" i="3"/>
  <c r="Q12" i="3"/>
  <c r="R12" i="3" s="1"/>
  <c r="Q13" i="3"/>
  <c r="Q14" i="3"/>
  <c r="R14" i="3" s="1"/>
  <c r="Q15" i="3"/>
  <c r="R15" i="3" s="1"/>
  <c r="Q16" i="3"/>
  <c r="R16" i="3" s="1"/>
  <c r="Q17" i="3"/>
  <c r="R17" i="3" s="1"/>
  <c r="Q18" i="3"/>
  <c r="R18" i="3" s="1"/>
  <c r="Q19" i="3"/>
  <c r="Q20" i="3"/>
  <c r="Q21" i="3"/>
  <c r="Q22" i="3"/>
  <c r="Q23" i="3"/>
  <c r="Q24" i="3"/>
  <c r="Q25" i="3"/>
  <c r="Q26" i="3"/>
  <c r="Q27" i="3"/>
  <c r="Q28" i="3"/>
  <c r="Q29" i="3"/>
  <c r="Q30" i="3"/>
  <c r="Q31" i="3"/>
  <c r="Q32" i="3"/>
  <c r="Q33" i="3"/>
  <c r="Q34" i="3"/>
  <c r="Q35" i="3"/>
  <c r="Q36" i="3"/>
  <c r="Q37" i="3"/>
  <c r="Q38" i="3"/>
  <c r="Q39" i="3"/>
  <c r="Q40" i="3"/>
  <c r="R40" i="3" s="1"/>
  <c r="Q41" i="3"/>
  <c r="R41" i="3" s="1"/>
  <c r="Q42" i="3"/>
  <c r="R42" i="3" s="1"/>
  <c r="Q43" i="3"/>
  <c r="R43" i="3" s="1"/>
  <c r="Q44" i="3"/>
  <c r="R44" i="3" s="1"/>
  <c r="Q45" i="3"/>
  <c r="R45" i="3" s="1"/>
  <c r="Q46" i="3"/>
  <c r="R46" i="3" s="1"/>
  <c r="Q47" i="3"/>
  <c r="R47" i="3" s="1"/>
  <c r="Q48" i="3"/>
  <c r="R48" i="3" s="1"/>
  <c r="Q49" i="3"/>
  <c r="R49" i="3" s="1"/>
  <c r="Q50" i="3"/>
  <c r="R50" i="3" s="1"/>
  <c r="Q51" i="3"/>
  <c r="Q52" i="3"/>
  <c r="Q53" i="3"/>
  <c r="Q54" i="3"/>
  <c r="Q55" i="3"/>
  <c r="Q56" i="3"/>
  <c r="Q57" i="3"/>
  <c r="Q58" i="3"/>
  <c r="Q59" i="3"/>
  <c r="Q60" i="3"/>
  <c r="Q2" i="3"/>
  <c r="R2" i="3" s="1"/>
  <c r="R9" i="3"/>
  <c r="R10" i="3"/>
  <c r="R11" i="3"/>
  <c r="R13" i="3"/>
  <c r="R24" i="3"/>
  <c r="R25" i="3"/>
  <c r="R26" i="3"/>
  <c r="R27" i="3"/>
  <c r="R28" i="3"/>
  <c r="R29" i="3"/>
  <c r="R30" i="3"/>
  <c r="R31" i="3"/>
  <c r="R32" i="3"/>
  <c r="R33" i="3"/>
  <c r="R34" i="3"/>
  <c r="R55" i="3"/>
  <c r="R56" i="3"/>
  <c r="R57" i="3"/>
  <c r="R58" i="3"/>
  <c r="R59" i="3"/>
  <c r="R60" i="3"/>
  <c r="R3" i="3"/>
  <c r="R4" i="3"/>
  <c r="R19" i="3"/>
  <c r="R20" i="3"/>
  <c r="R21" i="3"/>
  <c r="R22" i="3"/>
  <c r="R23" i="3"/>
  <c r="R35" i="3"/>
  <c r="R36" i="3"/>
  <c r="R37" i="3"/>
  <c r="R38" i="3"/>
  <c r="R39" i="3"/>
  <c r="R51" i="3"/>
  <c r="R52" i="3"/>
  <c r="R53" i="3"/>
  <c r="R54" i="3"/>
  <c r="O61" i="3"/>
  <c r="N61" i="3"/>
  <c r="M61" i="3"/>
  <c r="L61" i="3"/>
  <c r="K61" i="3"/>
  <c r="J61" i="3"/>
  <c r="I61" i="3"/>
  <c r="H61" i="3"/>
  <c r="G61" i="3"/>
  <c r="F61" i="3"/>
  <c r="E61" i="3"/>
  <c r="R61" i="3" l="1"/>
  <c r="Q61" i="3"/>
  <c r="R2" i="1"/>
  <c r="O3" i="1"/>
  <c r="N3" i="1"/>
  <c r="M3" i="1"/>
  <c r="L3" i="1"/>
  <c r="K3" i="1"/>
  <c r="J3" i="1"/>
  <c r="I3" i="1"/>
  <c r="H3" i="1"/>
  <c r="G3" i="1"/>
  <c r="F3" i="1"/>
  <c r="E3" i="1"/>
  <c r="Q3" i="1" l="1"/>
  <c r="R3"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<sst xmlns="http://schemas.openxmlformats.org/spreadsheetml/2006/main" count="169" uniqueCount="109">
  <si>
    <t>BVO scenario</t>
  </si>
  <si>
    <t>Levensduur scenario</t>
  </si>
  <si>
    <t>NL/SFB Bovenliggend</t>
  </si>
  <si>
    <t>Productomschrijving</t>
  </si>
  <si>
    <t>GWP A1-A3</t>
  </si>
  <si>
    <t>GWP A4</t>
  </si>
  <si>
    <t>GWP A5</t>
  </si>
  <si>
    <t>GWP B1</t>
  </si>
  <si>
    <t>GWP B2</t>
  </si>
  <si>
    <t>GWP B3</t>
  </si>
  <si>
    <t>GWP B4</t>
  </si>
  <si>
    <t>GWP C1</t>
  </si>
  <si>
    <t>GWP C2</t>
  </si>
  <si>
    <t>GWP C3</t>
  </si>
  <si>
    <t>GWP C4</t>
  </si>
  <si>
    <t>Totaal</t>
  </si>
  <si>
    <t>GWP A-C</t>
  </si>
  <si>
    <t>MAT02 WLC score</t>
  </si>
  <si>
    <t>BCI Gebouw Whole Life Carbon berekening</t>
  </si>
  <si>
    <r>
      <t>GWP A-C/(m</t>
    </r>
    <r>
      <rPr>
        <vertAlign val="superscript"/>
        <sz val="12"/>
        <color theme="1"/>
        <rFont val="Plus Jakarta Sans"/>
      </rPr>
      <t>2</t>
    </r>
    <r>
      <rPr>
        <sz val="12"/>
        <color theme="1"/>
        <rFont val="Plus Jakarta Sans"/>
      </rPr>
      <t>.BVO*levensduur)</t>
    </r>
  </si>
  <si>
    <t>Wat is MAT02 Whole Life Carbon?</t>
  </si>
  <si>
    <t>Hoe werkt de MAT02 Whole Life carbon Excel?</t>
  </si>
  <si>
    <t>GWP D</t>
  </si>
  <si>
    <t>Bijlage 1</t>
  </si>
  <si>
    <t>Links</t>
  </si>
  <si>
    <t>https://richtlijn.breeam.nl/credit/embodied-en-whole-life-carbon-1737
https://richtlijn.breeam.nl/credit/embodied-en-whole-life-carbon-1539
https://www.dgbc.nl/tools/paris-proof-materiaalgebonden-protocol/</t>
  </si>
  <si>
    <t>11</t>
  </si>
  <si>
    <t>Bodemvoorzieningen: Grondaanvullingen, Zand</t>
  </si>
  <si>
    <t>21.2</t>
  </si>
  <si>
    <t>Gevel, dicht: Buitenwanden, niet-constructief: Calduran kalkzandsteen lijmblokken CS12 of CS20</t>
  </si>
  <si>
    <t>22.1</t>
  </si>
  <si>
    <t>Binnenwanden: Massieve wanden, niet dragend, cellenbeton verdiepingshoge panelen, Xella-Ytong</t>
  </si>
  <si>
    <t>22.2</t>
  </si>
  <si>
    <t>Stabiliteitswand: Buitenwanden, niet-constructief: Calduran kalkzandsteen lijmblokken CS12 of CS20</t>
  </si>
  <si>
    <t>23</t>
  </si>
  <si>
    <t>Verdiepingsvloer 2: Kanaalplaatvloer 200mm</t>
  </si>
  <si>
    <t>Verdiepingsvloer 1: Kanaalplaatvloer 200mm</t>
  </si>
  <si>
    <t>24</t>
  </si>
  <si>
    <t>Trappen woningen: Houten trap met twee kwarten representatief voor leden NBvT</t>
  </si>
  <si>
    <t>27</t>
  </si>
  <si>
    <t>Daken, Hellend: Dak niet constructief, gootconstructie, staal prefab, verzinkt en gecoat</t>
  </si>
  <si>
    <t>Daken, Hellend: Houten hellend dakelement (HSB), Rc 6,3. Representatief voor leden NBvT</t>
  </si>
  <si>
    <t>31</t>
  </si>
  <si>
    <t>Gevel, open: Stelkozijnen, Onverduurzaamd hout; geverfd</t>
  </si>
  <si>
    <t>Gevel, open: Stalen latei 4,24 kg/m; afgeleid product obv: Zwaar constructiestaal in kg</t>
  </si>
  <si>
    <t>Gevel, open: Waterslagen, Keramiek</t>
  </si>
  <si>
    <t>Gevel, open: Waterkeringen, EPDM aluminium versterkt</t>
  </si>
  <si>
    <t>Kozijn met draaiende delen</t>
  </si>
  <si>
    <t>Kozijn vast</t>
  </si>
  <si>
    <t>31.3</t>
  </si>
  <si>
    <t>NBvT kozijn met vast glasvak van Europees naaldhout groter dan 2,3m2, inclusief onderhoud</t>
  </si>
  <si>
    <t>Tuindeur</t>
  </si>
  <si>
    <t>Voordeur kozijn - NBvT kozijn met vast glasvak van Europees naaldhout tot 2,3m2, inclusief onderhoud</t>
  </si>
  <si>
    <t>Voordeur</t>
  </si>
  <si>
    <t>32</t>
  </si>
  <si>
    <t>Binnenwanden: Binnenkozijnen, Staal; verzinkt+gemoffeld</t>
  </si>
  <si>
    <t>Binnenwanden: Binnendorpels, Kunststeen</t>
  </si>
  <si>
    <t>Binnenwanden: Binnendeuren, Honingraat; geschilderd:alkyd</t>
  </si>
  <si>
    <t>33</t>
  </si>
  <si>
    <t>Beganegrondvloer: Geisoleerd vloerluik, houtvezelcement, EPS isolatie, stalen ravel</t>
  </si>
  <si>
    <t>34</t>
  </si>
  <si>
    <t>Trappen woningen: Balustrades, Europees naaldhout; spijlen; duurzame bosbouw</t>
  </si>
  <si>
    <t>37</t>
  </si>
  <si>
    <t>Dakramen</t>
  </si>
  <si>
    <t>41</t>
  </si>
  <si>
    <t>Gevel, dicht: Isolatielagen, Glaswol MWA 2012; platen;</t>
  </si>
  <si>
    <t>Deelproduct: Spouwmuren buitenblad, Baksteenmetselwerk</t>
  </si>
  <si>
    <t>42</t>
  </si>
  <si>
    <t>Binnenwanden: Afwerklagen, Keramische tegels; geglazuurd/gelijmd</t>
  </si>
  <si>
    <t>43</t>
  </si>
  <si>
    <t>Vloerafwerkingen toilet/badkamer: Keramische vloertegels geglazuurd/gelijmd</t>
  </si>
  <si>
    <t>Begane grondvloer: Dekvloeren, Zandcement</t>
  </si>
  <si>
    <t>Verdiepingsvloer 1: Dekvloeren, Zandcement</t>
  </si>
  <si>
    <t>Verdiepingsvloer 2: Dekvloeren, Zandcement</t>
  </si>
  <si>
    <t>47</t>
  </si>
  <si>
    <t>Daken, Hellend: Waterkeringen, EPDM aluminium versterkt</t>
  </si>
  <si>
    <t>Daken, Hellend: Bekledingen, Keramische dakpan - geglazuurd</t>
  </si>
  <si>
    <t>52</t>
  </si>
  <si>
    <t>Toe- en Afvoer: Hemelwaterafvoeren, Staal verzinkt</t>
  </si>
  <si>
    <t>Binnenrioleringen, Polyetheen; leiding</t>
  </si>
  <si>
    <t>Buitenrioleringen kavel, Polyetheen; leiding</t>
  </si>
  <si>
    <t>53</t>
  </si>
  <si>
    <t>Waterleidingen, Polyetheen; leiding+mantelbuis</t>
  </si>
  <si>
    <t>Waterleidingen, Polyvinylchloride, incl. mantelbuis, 15 mm, warmtapwater; W-bouw</t>
  </si>
  <si>
    <t>56</t>
  </si>
  <si>
    <t>Warmteafgiftesystemen, Vloerverwarming; leidingen:polybuteen+toebehoren</t>
  </si>
  <si>
    <t>Lucht-water warmtepomp, split unit, R-134a, stuks (3 t/m 4 kWt), VERREKEND</t>
  </si>
  <si>
    <t>Warmtedistributiesystemen, Polyetheen/polybuteen; cv-leidingen; incl. koppelingen + verdeling</t>
  </si>
  <si>
    <t>Elektrische boiler warm tapwater (individueel)</t>
  </si>
  <si>
    <t>57</t>
  </si>
  <si>
    <t>Luchtdistributiesystemen, Mechanische aan- en afvoer; verzinkt staal, incl. roosters</t>
  </si>
  <si>
    <t>Luchtdistributiesystemen, WTW-unit</t>
  </si>
  <si>
    <t>61</t>
  </si>
  <si>
    <t>Aarding, aarding woningen</t>
  </si>
  <si>
    <t>Holland Solar, PV-systeem (mono-silicium) gemonteerd op een schuin dak</t>
  </si>
  <si>
    <t>62</t>
  </si>
  <si>
    <t>Elektriciteit, bij consument, materialisatie externe levering, gemiddelde netmix grijs en hernieuwbaar, per kWh</t>
  </si>
  <si>
    <t>Elektriciteit, Grijs, bij consument, per kWh</t>
  </si>
  <si>
    <t>Materialisatie elektriciteitsnet zonder opwekkingsmiddelen, externe levering, bij consument, per kWh</t>
  </si>
  <si>
    <t>74</t>
  </si>
  <si>
    <t>Deelproduct: Toiletten, Wandcloset + fontein, porselein; incl. kunststof reservoir</t>
  </si>
  <si>
    <t>Deelproduct: Wasvoorzieningen, Keramiek; wastafel</t>
  </si>
  <si>
    <t>Deelproduct: Douchevoorzieningen, Inloopdouche, gipsblokken+tegels; incl. rvs afvoergoot</t>
  </si>
  <si>
    <t>Deelproduct: Vrijdragende Vloeren, Ribbenvloer / ribcassette vloer; incl. isolatie</t>
  </si>
  <si>
    <t>versie 1.0 - 29-04-2025 (toelichting 17-06-2025).</t>
  </si>
  <si>
    <t xml:space="preserve">                                                                                 Voorbeeld 1:</t>
  </si>
  <si>
    <t xml:space="preserve">                                                                                Bijlage 2</t>
  </si>
  <si>
    <r>
      <t xml:space="preserve">Toelichting en stappenplan: </t>
    </r>
    <r>
      <rPr>
        <sz val="12"/>
        <color theme="1"/>
        <rFont val="Plus Jakarta Sans"/>
      </rPr>
      <t>Dit hulpmiddel ondersteunt gebruikers bij het opstellen van WLC-berekeningen volgens de BREEAM-NL richtlijnen. Let op: BCI Gebouw is niet de eigenaar van deze richtlijnen. We werken samen met de Dutch Green Building Council (DGBC) om de aanpak in deze handleiding te valideren. Het is mogelijk dat deze handleiding veroudert als de richtlijnen veranderen op een tijdstip later dan deze publicatie. Ons advies: raadpleeg altijd zelf de actuele BREEAM-NL leidraden om de berekeningen in deze handleiding te controleren.</t>
    </r>
    <r>
      <rPr>
        <b/>
        <sz val="12"/>
        <color theme="1"/>
        <rFont val="Plus Jakarta Sans"/>
      </rPr>
      <t xml:space="preserve">
Stap 1:</t>
    </r>
    <r>
      <rPr>
        <sz val="12"/>
        <color theme="1"/>
        <rFont val="Plus Jakarta Sans"/>
      </rPr>
      <t xml:space="preserve"> Maak een BCI Gebouw berekening volgens de scope van het Paris Proof Protocol. 
 - Hanteer voor BREEAM-NL Nieuwbouw en Renovatie Woningen een gebouwlevensduur van 75 jaar. 
 - Hanteer voor BREEAM-NL Nieuwbouw en renovatie utiliteit v6.1.1  een gebouwlevensduur van 50 jaar. 
</t>
    </r>
    <r>
      <rPr>
        <b/>
        <sz val="12"/>
        <color theme="1"/>
        <rFont val="Plus Jakarta Sans"/>
      </rPr>
      <t>Stap 2:</t>
    </r>
    <r>
      <rPr>
        <sz val="12"/>
        <color theme="1"/>
        <rFont val="Plus Jakarta Sans"/>
      </rPr>
      <t xml:space="preserve"> Bepaal de benodigde externe energielevering op basis van BENG2, inclusief warmte, die het gebouw van het externe net geleverd krijgt. Zie voorbeeld 1.
 - Hanteer voor de jaarlijkse karakteristieke energiegebruik. Dit is de energiebehoefte van het gebouw minus de energie uit eigen opwekking.
 - Hanteer voor elektriciteit uit eigen opwekking alle energie uit eigen opwekking. Ook als dit meer is dan daadwerkelijk gebruikt wordt.
</t>
    </r>
    <r>
      <rPr>
        <b/>
        <sz val="12"/>
        <color theme="1"/>
        <rFont val="Plus Jakarta Sans"/>
      </rPr>
      <t>Stap 3:</t>
    </r>
    <r>
      <rPr>
        <sz val="12"/>
        <color theme="1"/>
        <rFont val="Plus Jakarta Sans"/>
      </rPr>
      <t xml:space="preserve"> Voeg de producten toe aan de BCI Gebouw berekening volgende de regels uit bijlage 1. 
 - Kies hiervoor de juiste blauw gearceerde producten uit bijlage 2.
</t>
    </r>
    <r>
      <rPr>
        <b/>
        <sz val="12"/>
        <color theme="1"/>
        <rFont val="Plus Jakarta Sans"/>
      </rPr>
      <t>Stap 4:</t>
    </r>
    <r>
      <rPr>
        <sz val="12"/>
        <color theme="1"/>
        <rFont val="Plus Jakarta Sans"/>
      </rPr>
      <t xml:space="preserve"> Rapporteer het scenario in BCI Gebouw. Ga naar gebruikersrapporten en sla het bestand '2025-01-05 - BCI Gebouw BREEAM MAT02 WLC (.csv, .xlx) op als excel bestand.
- Kopieer de data uit het rapport in tabblad MAT02 WLC_Empty in dit Excel. De MAT02 WLC score wordt berekend in kolom R in de totaalrij.
De data in de NMD productkaarten voor energielevering zijn gedeclareerd in module A5 en niet in module B6.1, B6.2 of Module D2 zoals beschreven in de BREEAM-NL leidraad. 
BCI Gebouw heeft hier geen invloed op.
</t>
    </r>
    <r>
      <rPr>
        <b/>
        <sz val="12"/>
        <color theme="1"/>
        <rFont val="Plus Jakarta Sans"/>
      </rPr>
      <t xml:space="preserve">
De berekening is alleen uit te voeren met berekeningmethode A1. Het Paris Proof Protocol van DGBC is nog niet gepubliceerd voor de A2 berekeningsmethode. De GWP data in BCI Gebouw voor A2 is gebaseerd op GWP-totaal en dus inclusief biogene CO2. 
</t>
    </r>
    <r>
      <rPr>
        <sz val="12"/>
        <color theme="1"/>
        <rFont val="Plus Jakarta Sans"/>
      </rPr>
      <t xml:space="preserve">
</t>
    </r>
  </si>
  <si>
    <r>
      <rPr>
        <b/>
        <sz val="12"/>
        <color theme="1"/>
        <rFont val="Plus Jakarta Sans"/>
      </rPr>
      <t>De Nationale Milieudatabase (NMD)</t>
    </r>
    <r>
      <rPr>
        <sz val="12"/>
        <color theme="1"/>
        <rFont val="Plus Jakarta Sans"/>
      </rPr>
      <t xml:space="preserve"> bevat productkaarten die de milieu-impact van energieverbruik inzichtelijk maken. Deze kaarten zijn ook van toepassing op het operationele gebouwgebonden energieverbruik (module B6.1), zoals verwarming, ventilatie en verlichting. Dit maakt een integrale berekening vanuit één database mogelijk.
De </t>
    </r>
    <r>
      <rPr>
        <b/>
        <sz val="12"/>
        <color theme="1"/>
        <rFont val="Plus Jakarta Sans"/>
      </rPr>
      <t xml:space="preserve">Whole Life Carbon-methode </t>
    </r>
    <r>
      <rPr>
        <sz val="12"/>
        <color theme="1"/>
        <rFont val="Plus Jakarta Sans"/>
      </rPr>
      <t xml:space="preserve">combineert de Milieuprestatie Gebouwen (MPG) en BENG-berekeningen. De energiebehoefte van een gebouw wordt meegenomen in de MPG. Module D valt buiten de   WLC berekening, maar moet wel apart worden weergegeven. Dit is conform Europese richtlijnen.
Voor de berekening van de milieu-impact van energiegebruik (B6) wordt standaard uitgegaan van grijze stroom, met de productkaart “Elektriciteit, Grijs, bij consument, per kWh”. Er wordt geen rekening gehouden met toekomstige verduurzaming van de energiemix of van te vervangen producten, om een eenduidige en neutrale beoordeling te waarborgen.
Gebruiksgebonden energie en materialen vallen buiten de scope van de MPG. Alleen het energieverbruik van gebouwgebonden systemen (B6.1) telt mee.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</si>
</sst>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theme="1"/>
      <name val="Aptos Narrow"/>
      <family val="2"/>
      <scheme val="minor"/>
    </font>
    <font>
      <sz val="11"/>
      <color theme="1"/>
      <name val="Plus Jakarta Sans"/>
    </font>
    <font>
      <b/>
      <sz val="12"/>
      <color rgb="FF3E4653"/>
      <name val="Plus Jakarta Sans"/>
    </font>
    <font>
      <sz val="12"/>
      <color theme="1"/>
      <name val="Plus Jakarta Sans"/>
    </font>
    <font>
      <b/>
      <sz val="11"/>
      <color theme="1"/>
      <name val="Plus Jakarta Sans"/>
    </font>
    <font>
      <vertAlign val="superscript"/>
      <sz val="12"/>
      <color theme="1"/>
      <name val="Plus Jakarta Sans"/>
    </font>
    <font>
      <sz val="22"/>
      <color theme="1"/>
      <name val="Plus Jakarta Sans ExtraBold"/>
    </font>
    <font>
      <b/>
      <sz val="12"/>
      <color theme="1"/>
      <name val="Plus Jakarta Sans"/>
    </font>
    <font>
      <b/>
      <sz val="12"/>
      <color theme="0"/>
      <name val="Plus Jakarta Sans"/>
    </font>
    <font>
      <sz val="8"/>
      <name val="Aptos Narrow"/>
      <family val="2"/>
      <scheme val="minor"/>
    </font>
    <font>
      <sz val="12"/>
      <color rgb="FF3E4653"/>
      <name val="Plus Jakarta Sans"/>
    </font>
  </fonts>
  <fills count="6">
    <fill>
      <patternFill patternType="none"/>
    </fill>
    <fill>
      <patternFill patternType="gray125"/>
    </fill>
    <fill>
      <patternFill patternType="none"/>
    </fill>
    <fill>
      <patternFill patternType="solid">
        <fgColor theme="5"/>
        <bgColor indexed="64"/>
      </patternFill>
    </fill>
    <fill>
      <patternFill patternType="solid">
        <fgColor theme="7"/>
        <bgColor indexed="64"/>
      </patternFill>
    </fill>
    <fill>
      <patternFill patternType="solid">
        <fgColor theme="0"/>
        <bgColor indexed="64"/>
      </patternFill>
    </fill>
  </fills>
  <borders count="1">
    <border>
      <left/>
      <right/>
      <top/>
      <bottom/>
      <diagonal/>
    </border>
  </borders>
  <cellStyleXfs count="22">
    <xf numFmtId="0" fontId="0" fillId="0"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22">
    <xf numFmtId="0" fontId="0" fillId="0" borderId="0" xfId="0"/>
    <xf numFmtId="0" fontId="2" fillId="0" borderId="0" xfId="0" applyFont="1" applyAlignment="1">
      <alignment horizontal="left"/>
    </xf>
    <xf numFmtId="0" fontId="2" fillId="0" borderId="0" xfId="0" applyFont="1" applyAlignment="1">
      <alignment wrapText="1"/>
    </xf>
    <xf numFmtId="0" fontId="2" fillId="0" borderId="0" xfId="0" applyFont="1"/>
    <xf numFmtId="0" fontId="3" fillId="0" borderId="0" xfId="0" applyFont="1" applyAlignment="1">
      <alignment horizontal="left" vertical="center" wrapText="1"/>
    </xf>
    <xf numFmtId="0" fontId="4" fillId="0" borderId="0" xfId="0" applyFont="1"/>
    <xf numFmtId="0" fontId="5" fillId="0" borderId="0" xfId="0" applyFont="1"/>
    <xf numFmtId="0" fontId="4" fillId="0" borderId="0" xfId="0" applyFont="1" applyAlignment="1">
      <alignment vertical="top"/>
    </xf>
    <xf numFmtId="0" fontId="9" fillId="3" borderId="0" xfId="0" applyFont="1" applyFill="1" applyAlignment="1">
      <alignment wrapText="1"/>
    </xf>
    <xf numFmtId="0" fontId="9" fillId="5" borderId="0" xfId="0" applyFont="1" applyFill="1" applyAlignment="1">
      <alignment wrapText="1"/>
    </xf>
    <xf numFmtId="0" fontId="4" fillId="5" borderId="0" xfId="0" applyFont="1" applyFill="1" applyAlignment="1">
      <alignment horizontal="left" vertical="top" wrapText="1"/>
    </xf>
    <xf numFmtId="0" fontId="2" fillId="5" borderId="0" xfId="0" applyFont="1" applyFill="1" applyAlignment="1">
      <alignment horizontal="left"/>
    </xf>
    <xf numFmtId="0" fontId="2" fillId="5" borderId="0" xfId="0" applyFont="1" applyFill="1" applyAlignment="1">
      <alignment wrapText="1"/>
    </xf>
    <xf numFmtId="0" fontId="2" fillId="5" borderId="0" xfId="0" applyFont="1" applyFill="1"/>
    <xf numFmtId="0" fontId="7" fillId="5" borderId="0" xfId="0" applyFont="1" applyFill="1" applyAlignment="1">
      <alignment horizontal="center" vertical="center"/>
    </xf>
    <xf numFmtId="0" fontId="8" fillId="0" borderId="0" xfId="0" applyFont="1" applyAlignment="1">
      <alignment wrapText="1"/>
    </xf>
    <xf numFmtId="0" fontId="2" fillId="5" borderId="0" xfId="0" applyFont="1" applyFill="1" applyAlignment="1">
      <alignment vertical="center" wrapText="1"/>
    </xf>
    <xf numFmtId="0" fontId="8" fillId="5" borderId="0" xfId="0" applyFont="1" applyFill="1" applyAlignment="1">
      <alignment wrapText="1"/>
    </xf>
    <xf numFmtId="0" fontId="8" fillId="5" borderId="0" xfId="0" applyFont="1" applyFill="1"/>
    <xf numFmtId="0" fontId="11" fillId="0" borderId="0" xfId="0" applyFont="1"/>
    <xf numFmtId="0" fontId="8" fillId="4" borderId="0" xfId="0" applyFont="1" applyFill="1" applyAlignment="1">
      <alignment horizontal="left" vertical="top" wrapText="1"/>
    </xf>
    <xf numFmtId="0" fontId="4" fillId="4" borderId="0" xfId="0" applyFont="1" applyFill="1" applyAlignment="1">
      <alignment horizontal="left" vertical="top" wrapText="1"/>
    </xf>
  </cellXfs>
  <cellStyles count="22">
    <cellStyle name="Standaard" xfId="0" builtinId="0"/>
    <cellStyle name="Standaard 10" xfId="9" xr:uid="{0830E6E9-FFDF-4116-A358-F5DD0DA40624}"/>
    <cellStyle name="Standaard 11" xfId="10" xr:uid="{C5D41309-9BE5-43CA-83E6-B19386358A76}"/>
    <cellStyle name="Standaard 12" xfId="11" xr:uid="{563734D4-895F-461D-970F-4E0CC6C6B744}"/>
    <cellStyle name="Standaard 13" xfId="12" xr:uid="{D82946D4-93FB-4657-9294-B0B4E26BA13C}"/>
    <cellStyle name="Standaard 14" xfId="13" xr:uid="{7C34CD34-FAEA-49C3-8450-797482A0B8EE}"/>
    <cellStyle name="Standaard 15" xfId="14" xr:uid="{4E20C4F5-82B2-41B9-BB66-4EC6A6C6548B}"/>
    <cellStyle name="Standaard 16" xfId="15" xr:uid="{1290F57F-F234-41F6-8899-5FFCEB4A0922}"/>
    <cellStyle name="Standaard 17" xfId="16" xr:uid="{753F0E61-D551-4313-9489-88ABCFFCF8C7}"/>
    <cellStyle name="Standaard 18" xfId="17" xr:uid="{04680E2B-F389-4B92-BCBE-A15F3D1E9D7A}"/>
    <cellStyle name="Standaard 19" xfId="18" xr:uid="{3DF523BA-A06D-4874-BF3C-853075AF280B}"/>
    <cellStyle name="Standaard 2" xfId="1" xr:uid="{BC4D1973-9331-4B2B-937A-9E0E3504E090}"/>
    <cellStyle name="Standaard 20" xfId="19" xr:uid="{374418AE-8E99-4115-8647-DE7DF56C3BAC}"/>
    <cellStyle name="Standaard 21" xfId="20" xr:uid="{20E2FB15-FF74-4538-951B-88FC8CAF48DD}"/>
    <cellStyle name="Standaard 22" xfId="21" xr:uid="{5006C236-18CF-47E2-A72C-4F2A69909334}"/>
    <cellStyle name="Standaard 3" xfId="2" xr:uid="{B44B0D0E-12D4-4FA6-84AC-74D6209F817A}"/>
    <cellStyle name="Standaard 4" xfId="3" xr:uid="{5E6B8C51-0D7D-45F5-B901-DDA47A8405CF}"/>
    <cellStyle name="Standaard 5" xfId="4" xr:uid="{84453766-A69C-4B07-8A62-38D2CEAD6917}"/>
    <cellStyle name="Standaard 6" xfId="5" xr:uid="{F351BA77-A093-44AC-B02F-943715071CFC}"/>
    <cellStyle name="Standaard 7" xfId="6" xr:uid="{56708DC1-3A45-48C5-80A9-EA68AA2BD363}"/>
    <cellStyle name="Standaard 8" xfId="7" xr:uid="{803144D4-70EB-42DB-B9F2-CE1AEACC438F}"/>
    <cellStyle name="Standaard 9" xfId="8" xr:uid="{BFE97875-A21A-4E8B-BD15-BA85142BFFE7}"/>
  </cellStyles>
  <dxfs count="78">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strike val="0"/>
        <outline val="0"/>
        <shadow val="0"/>
        <u val="none"/>
        <vertAlign val="baseline"/>
        <sz val="12"/>
        <color rgb="FF3E4653"/>
        <name val="Plus Jakarta Sans"/>
        <scheme val="none"/>
      </font>
    </dxf>
    <dxf>
      <font>
        <strike val="0"/>
        <outline val="0"/>
        <shadow val="0"/>
        <u val="none"/>
        <vertAlign val="baseline"/>
        <sz val="12"/>
        <color rgb="FF3E4653"/>
        <name val="Plus Jakarta Sans"/>
        <scheme val="none"/>
      </font>
    </dxf>
    <dxf>
      <font>
        <strike val="0"/>
        <outline val="0"/>
        <shadow val="0"/>
        <u val="none"/>
        <vertAlign val="baseline"/>
        <sz val="12"/>
        <color theme="1"/>
        <name val="Plus Jakarta Sans"/>
        <scheme val="none"/>
      </font>
      <alignment horizontal="general" vertical="top" textRotation="0" wrapText="0" indent="0" justifyLastLine="0" shrinkToFit="0" readingOrder="0"/>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b/>
        <i val="0"/>
        <strike val="0"/>
        <condense val="0"/>
        <extend val="0"/>
        <outline val="0"/>
        <shadow val="0"/>
        <u val="none"/>
        <vertAlign val="baseline"/>
        <sz val="12"/>
        <color rgb="FF3E4653"/>
        <name val="Plus Jakarta Sans"/>
        <scheme val="none"/>
      </font>
      <alignment horizontal="left" vertical="center" textRotation="0" wrapText="1" indent="0" justifyLastLine="0" shrinkToFit="0" readingOrder="0"/>
    </dxf>
    <dxf>
      <font>
        <strike val="0"/>
        <outline val="0"/>
        <shadow val="0"/>
        <u val="none"/>
        <vertAlign val="baseline"/>
        <sz val="12"/>
        <color rgb="FF3E4653"/>
        <name val="Plus Jakarta Sans"/>
        <scheme val="none"/>
      </font>
    </dxf>
    <dxf>
      <font>
        <strike val="0"/>
        <outline val="0"/>
        <shadow val="0"/>
        <u val="none"/>
        <vertAlign val="baseline"/>
        <sz val="12"/>
        <color rgb="FF3E4653"/>
        <name val="Plus Jakarta Sans"/>
        <scheme val="none"/>
      </font>
    </dxf>
    <dxf>
      <font>
        <strike val="0"/>
        <outline val="0"/>
        <shadow val="0"/>
        <u val="none"/>
        <vertAlign val="baseline"/>
        <sz val="12"/>
        <color rgb="FF3E4653"/>
        <name val="Plus Jakarta Sans"/>
        <scheme val="none"/>
      </font>
    </dxf>
    <dxf>
      <font>
        <strike val="0"/>
        <outline val="0"/>
        <shadow val="0"/>
        <u val="none"/>
        <vertAlign val="baseline"/>
        <sz val="12"/>
        <color theme="1"/>
        <name val="Plus Jakarta Sans"/>
        <scheme val="none"/>
      </font>
      <alignment horizontal="general" vertical="top"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554180</xdr:colOff>
      <xdr:row>9</xdr:row>
      <xdr:rowOff>17319</xdr:rowOff>
    </xdr:from>
    <xdr:to>
      <xdr:col>3</xdr:col>
      <xdr:colOff>3480952</xdr:colOff>
      <xdr:row>53</xdr:row>
      <xdr:rowOff>229473</xdr:rowOff>
    </xdr:to>
    <xdr:pic>
      <xdr:nvPicPr>
        <xdr:cNvPr id="2" name="Afbeelding 1">
          <a:extLst>
            <a:ext uri="{FF2B5EF4-FFF2-40B4-BE49-F238E27FC236}">
              <a16:creationId xmlns:a16="http://schemas.microsoft.com/office/drawing/2014/main" id="{1C1291BB-8BA1-C560-EA6C-8D16400D427D}"/>
            </a:ext>
          </a:extLst>
        </xdr:cNvPr>
        <xdr:cNvPicPr>
          <a:picLocks noChangeAspect="1"/>
        </xdr:cNvPicPr>
      </xdr:nvPicPr>
      <xdr:blipFill rotWithShape="1">
        <a:blip xmlns:r="http://schemas.openxmlformats.org/officeDocument/2006/relationships" r:embed="rId1"/>
        <a:srcRect t="1356"/>
        <a:stretch>
          <a:fillRect/>
        </a:stretch>
      </xdr:blipFill>
      <xdr:spPr>
        <a:xfrm>
          <a:off x="554180" y="10875819"/>
          <a:ext cx="12036136" cy="12438790"/>
        </a:xfrm>
        <a:prstGeom prst="rect">
          <a:avLst/>
        </a:prstGeom>
      </xdr:spPr>
    </xdr:pic>
    <xdr:clientData/>
  </xdr:twoCellAnchor>
  <xdr:twoCellAnchor editAs="oneCell">
    <xdr:from>
      <xdr:col>3</xdr:col>
      <xdr:colOff>4215771</xdr:colOff>
      <xdr:row>19</xdr:row>
      <xdr:rowOff>155862</xdr:rowOff>
    </xdr:from>
    <xdr:to>
      <xdr:col>5</xdr:col>
      <xdr:colOff>10536917</xdr:colOff>
      <xdr:row>53</xdr:row>
      <xdr:rowOff>190499</xdr:rowOff>
    </xdr:to>
    <xdr:pic>
      <xdr:nvPicPr>
        <xdr:cNvPr id="4" name="Afbeelding 3">
          <a:extLst>
            <a:ext uri="{FF2B5EF4-FFF2-40B4-BE49-F238E27FC236}">
              <a16:creationId xmlns:a16="http://schemas.microsoft.com/office/drawing/2014/main" id="{29327F0F-78A8-2050-F4E5-AE20FABEBD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25135" y="13819907"/>
          <a:ext cx="17422100" cy="9455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4069774</xdr:colOff>
      <xdr:row>9</xdr:row>
      <xdr:rowOff>225138</xdr:rowOff>
    </xdr:from>
    <xdr:to>
      <xdr:col>5</xdr:col>
      <xdr:colOff>3330992</xdr:colOff>
      <xdr:row>17</xdr:row>
      <xdr:rowOff>118948</xdr:rowOff>
    </xdr:to>
    <xdr:pic>
      <xdr:nvPicPr>
        <xdr:cNvPr id="5" name="Afbeelding 4">
          <a:extLst>
            <a:ext uri="{FF2B5EF4-FFF2-40B4-BE49-F238E27FC236}">
              <a16:creationId xmlns:a16="http://schemas.microsoft.com/office/drawing/2014/main" id="{71E124BD-9F96-122F-8CC7-0ADF3BEFF369}"/>
            </a:ext>
          </a:extLst>
        </xdr:cNvPr>
        <xdr:cNvPicPr>
          <a:picLocks noChangeAspect="1"/>
        </xdr:cNvPicPr>
      </xdr:nvPicPr>
      <xdr:blipFill rotWithShape="1">
        <a:blip xmlns:r="http://schemas.openxmlformats.org/officeDocument/2006/relationships" r:embed="rId3"/>
        <a:srcRect t="8081"/>
        <a:stretch>
          <a:fillRect/>
        </a:stretch>
      </xdr:blipFill>
      <xdr:spPr>
        <a:xfrm>
          <a:off x="13179138" y="11083638"/>
          <a:ext cx="10362172" cy="2110537"/>
        </a:xfrm>
        <a:prstGeom prst="rect">
          <a:avLst/>
        </a:prstGeom>
      </xdr:spPr>
    </xdr:pic>
    <xdr:clientData/>
  </xdr:twoCellAnchor>
  <xdr:twoCellAnchor>
    <xdr:from>
      <xdr:col>0</xdr:col>
      <xdr:colOff>207818</xdr:colOff>
      <xdr:row>1</xdr:row>
      <xdr:rowOff>34636</xdr:rowOff>
    </xdr:from>
    <xdr:to>
      <xdr:col>7</xdr:col>
      <xdr:colOff>17318</xdr:colOff>
      <xdr:row>55</xdr:row>
      <xdr:rowOff>173209</xdr:rowOff>
    </xdr:to>
    <xdr:sp macro="" textlink="">
      <xdr:nvSpPr>
        <xdr:cNvPr id="6" name="Rechthoek 5">
          <a:extLst>
            <a:ext uri="{FF2B5EF4-FFF2-40B4-BE49-F238E27FC236}">
              <a16:creationId xmlns:a16="http://schemas.microsoft.com/office/drawing/2014/main" id="{FDEE62D9-AD4C-CA6E-87EC-A3CA2D540563}"/>
            </a:ext>
          </a:extLst>
        </xdr:cNvPr>
        <xdr:cNvSpPr/>
      </xdr:nvSpPr>
      <xdr:spPr>
        <a:xfrm>
          <a:off x="207818" y="311727"/>
          <a:ext cx="30964909" cy="23500800"/>
        </a:xfrm>
        <a:prstGeom prst="rect">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A2A462-4200-4906-9606-FC1F095BCA7C}" name="Tabel2" displayName="Tabel2" ref="A1:R3" totalsRowCount="1" headerRowDxfId="77" dataDxfId="76" totalsRowDxfId="75">
  <autoFilter ref="A1:R2" xr:uid="{DCA2A462-4200-4906-9606-FC1F095BCA7C}"/>
  <sortState xmlns:xlrd2="http://schemas.microsoft.com/office/spreadsheetml/2017/richdata2" ref="A2:R2">
    <sortCondition descending="1" ref="R1:R2"/>
  </sortState>
  <tableColumns count="18">
    <tableColumn id="1" xr3:uid="{CDC99EFA-6786-4829-8719-3F3684933742}" name="BVO scenario" totalsRowLabel="Totaal" dataDxfId="74" totalsRowDxfId="73"/>
    <tableColumn id="2" xr3:uid="{D93D28EB-C4BA-4475-9C00-9CDE94BE46DC}" name="Levensduur scenario" dataDxfId="72" totalsRowDxfId="71"/>
    <tableColumn id="3" xr3:uid="{E330577F-A16D-4B86-9719-3678AFEBC03B}" name="NL/SFB Bovenliggend" dataDxfId="70" totalsRowDxfId="69"/>
    <tableColumn id="4" xr3:uid="{DF242751-00E2-4492-A5E8-94848ABDD052}" name="Productomschrijving" dataDxfId="68" totalsRowDxfId="67"/>
    <tableColumn id="5" xr3:uid="{784DF0CC-F1BD-4D31-A41B-1DA44C7D3C74}" name="GWP A1-A3" totalsRowFunction="sum" dataDxfId="66" totalsRowDxfId="65"/>
    <tableColumn id="6" xr3:uid="{FB4F190A-7F0D-4252-8C34-EBC86419FA21}" name="GWP A4" totalsRowFunction="sum" dataDxfId="64" totalsRowDxfId="63"/>
    <tableColumn id="7" xr3:uid="{AD30AF3D-0C0B-44BF-BA2C-9F54D8E69857}" name="GWP A5" totalsRowFunction="sum" dataDxfId="62" totalsRowDxfId="61"/>
    <tableColumn id="8" xr3:uid="{083ACDF9-96F3-438E-9E7E-1B135615DA0F}" name="GWP B1" totalsRowFunction="sum" dataDxfId="60" totalsRowDxfId="59"/>
    <tableColumn id="9" xr3:uid="{7BDF7A4A-B8FE-4BE0-86AB-872B6B19F376}" name="GWP B2" totalsRowFunction="sum" dataDxfId="58" totalsRowDxfId="57"/>
    <tableColumn id="10" xr3:uid="{9EA7B96F-E4F2-4930-B300-E3951023DB65}" name="GWP B3" totalsRowFunction="sum" dataDxfId="56" totalsRowDxfId="55"/>
    <tableColumn id="11" xr3:uid="{7DA5290E-CAE2-4ED8-A072-26FC28BBCF58}" name="GWP B4" totalsRowFunction="sum" dataDxfId="54" totalsRowDxfId="53"/>
    <tableColumn id="12" xr3:uid="{E125C7A5-2738-49F1-9692-FBDD6DC7D80A}" name="GWP C1" totalsRowFunction="sum" dataDxfId="52" totalsRowDxfId="51"/>
    <tableColumn id="13" xr3:uid="{71800839-1832-4B45-9B29-DBCEE7C634C6}" name="GWP C2" totalsRowFunction="sum" dataDxfId="50" totalsRowDxfId="49"/>
    <tableColumn id="14" xr3:uid="{2D13E47C-7AA1-4347-B311-A16D1995F28F}" name="GWP C3" totalsRowFunction="sum" dataDxfId="48" totalsRowDxfId="47"/>
    <tableColumn id="15" xr3:uid="{9A1925C7-30D6-461C-9E30-927215A76D13}" name="GWP C4" totalsRowFunction="sum" dataDxfId="46" totalsRowDxfId="45"/>
    <tableColumn id="20" xr3:uid="{084156A5-F2CF-41AF-A87C-808AEB20DEAE}" name="GWP D" dataDxfId="44" totalsRowDxfId="43"/>
    <tableColumn id="16" xr3:uid="{85E0E2B5-46C1-435C-9107-C4E001294A11}" name="GWP A-C" totalsRowFunction="sum" dataDxfId="42" totalsRowDxfId="41">
      <calculatedColumnFormula>IFERROR(SUM(Tabel2[[#This Row],[GWP A1-A3]:[GWP C4]]),"0")</calculatedColumnFormula>
    </tableColumn>
    <tableColumn id="17" xr3:uid="{7F48FDB0-625C-4996-BFD2-B2E35E609819}" name="GWP A-C/(m2.BVO*levensduur)" totalsRowFunction="sum" dataDxfId="40" totalsRowDxfId="39">
      <calculatedColumnFormula>IFERROR(Tabel2[[#This Row],[GWP A-C]]/(Tabel2[[#This Row],[BVO scenario]]*Tabel2[[#This Row],[Levensduur scenario]]),"0")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5652CD-C189-4577-A9D7-7DD6A7D235D4}" name="Tabel22" displayName="Tabel22" ref="A1:R61" totalsRowCount="1" headerRowDxfId="38" dataDxfId="37" totalsRowDxfId="36">
  <autoFilter ref="A1:R60" xr:uid="{DCA2A462-4200-4906-9606-FC1F095BCA7C}"/>
  <sortState xmlns:xlrd2="http://schemas.microsoft.com/office/spreadsheetml/2017/richdata2" ref="A2:R2">
    <sortCondition descending="1" ref="R1:R2"/>
  </sortState>
  <tableColumns count="18">
    <tableColumn id="1" xr3:uid="{AE4952C2-9DE4-4832-BD3C-2CF07A4FB8BB}" name="BVO scenario" totalsRowLabel="Totaal" dataDxfId="35" totalsRowDxfId="34"/>
    <tableColumn id="2" xr3:uid="{29EF688E-8476-4F0F-A12D-F7844069AA2D}" name="Levensduur scenario" dataDxfId="33" totalsRowDxfId="32"/>
    <tableColumn id="3" xr3:uid="{495663B6-CFEA-4837-82B3-4D856DDBF949}" name="NL/SFB Bovenliggend" dataDxfId="31" totalsRowDxfId="30"/>
    <tableColumn id="4" xr3:uid="{0088C4F6-C7E0-449E-B3BD-89AA9F0AB1D1}" name="Productomschrijving" dataDxfId="29" totalsRowDxfId="28"/>
    <tableColumn id="5" xr3:uid="{45ADB1B8-228D-4191-B949-37D05CA6D764}" name="GWP A1-A3" totalsRowFunction="sum" dataDxfId="27" totalsRowDxfId="26"/>
    <tableColumn id="6" xr3:uid="{920F6D54-2938-400D-BA86-7A9645BD08A9}" name="GWP A4" totalsRowFunction="sum" dataDxfId="25" totalsRowDxfId="24"/>
    <tableColumn id="7" xr3:uid="{F23D5B03-AB8F-4BF8-9ED5-F7265296F22E}" name="GWP A5" totalsRowFunction="sum" dataDxfId="23" totalsRowDxfId="22"/>
    <tableColumn id="8" xr3:uid="{0918B0C2-59A9-4FA6-8DBB-9F755AE1E1DE}" name="GWP B1" totalsRowFunction="sum" dataDxfId="21" totalsRowDxfId="20"/>
    <tableColumn id="9" xr3:uid="{2270487A-63BF-4D93-ACBF-39B892503A99}" name="GWP B2" totalsRowFunction="sum" dataDxfId="19" totalsRowDxfId="18"/>
    <tableColumn id="10" xr3:uid="{C9DC9F32-9143-4387-9073-930D55DFC1B1}" name="GWP B3" totalsRowFunction="sum" dataDxfId="17" totalsRowDxfId="16"/>
    <tableColumn id="11" xr3:uid="{D32AB9EA-05A1-4B97-91B8-7466DB70C64D}" name="GWP B4" totalsRowFunction="sum" dataDxfId="15" totalsRowDxfId="14"/>
    <tableColumn id="12" xr3:uid="{22FB3798-ADF1-47CC-A745-961155915AEB}" name="GWP C1" totalsRowFunction="sum" dataDxfId="13" totalsRowDxfId="12"/>
    <tableColumn id="13" xr3:uid="{DBFA87F0-C4B7-4303-9E6C-2C8968613670}" name="GWP C2" totalsRowFunction="sum" dataDxfId="11" totalsRowDxfId="10"/>
    <tableColumn id="14" xr3:uid="{68A72AEA-224D-4EB2-8A68-2814181B22DA}" name="GWP C3" totalsRowFunction="sum" dataDxfId="9" totalsRowDxfId="8"/>
    <tableColumn id="15" xr3:uid="{6ECE43F4-ACA2-4D86-8108-47561CD280D9}" name="GWP C4" totalsRowFunction="sum" dataDxfId="7" totalsRowDxfId="6"/>
    <tableColumn id="20" xr3:uid="{85F95725-625A-4987-8134-A8C7BFD43D0C}" name="GWP D" dataDxfId="5" totalsRowDxfId="4"/>
    <tableColumn id="16" xr3:uid="{4235F7DB-4AF3-4126-95B3-CDF647674D5C}" name="GWP A-C" totalsRowFunction="sum" dataDxfId="3" totalsRowDxfId="2">
      <calculatedColumnFormula>IFERROR(SUM(Tabel22[[#This Row],[GWP A1-A3]:[GWP C4]]),"0")</calculatedColumnFormula>
    </tableColumn>
    <tableColumn id="17" xr3:uid="{4A6B3991-EC62-4997-BDA1-96B0021A835B}" name="GWP A-C/(m2.BVO*levensduur)" totalsRowFunction="sum" dataDxfId="1" totalsRowDxfId="0">
      <calculatedColumnFormula>IFERROR(Tabel22[[#This Row],[GWP A-C]]/(Tabel22[[#This Row],[BVO scenario]]*Tabel22[[#This Row],[Levensduur scenario]]),"0")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BCI Gebouw">
      <a:dk1>
        <a:sysClr val="windowText" lastClr="000000"/>
      </a:dk1>
      <a:lt1>
        <a:sysClr val="window" lastClr="FFFFFF"/>
      </a:lt1>
      <a:dk2>
        <a:srgbClr val="44546A"/>
      </a:dk2>
      <a:lt2>
        <a:srgbClr val="E7E6E6"/>
      </a:lt2>
      <a:accent1>
        <a:srgbClr val="4FA666"/>
      </a:accent1>
      <a:accent2>
        <a:srgbClr val="183D6F"/>
      </a:accent2>
      <a:accent3>
        <a:srgbClr val="C29485"/>
      </a:accent3>
      <a:accent4>
        <a:srgbClr val="96C9A3"/>
      </a:accent4>
      <a:accent5>
        <a:srgbClr val="5E7899"/>
      </a:accent5>
      <a:accent6>
        <a:srgbClr val="E0C9C2"/>
      </a:accent6>
      <a:hlink>
        <a:srgbClr val="C9E5D1"/>
      </a:hlink>
      <a:folHlink>
        <a:srgbClr val="ADBACC"/>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5235B-C37A-4FF6-867A-CD2CF3875E63}">
  <dimension ref="A1:N39"/>
  <sheetViews>
    <sheetView showGridLines="0" tabSelected="1" zoomScale="55" zoomScaleNormal="55" workbookViewId="0">
      <selection activeCell="F6" sqref="F6:F7"/>
    </sheetView>
  </sheetViews>
  <sheetFormatPr defaultColWidth="8.7109375" defaultRowHeight="21.75" x14ac:dyDescent="0.5"/>
  <cols>
    <col min="1" max="1" width="10.140625" style="1" customWidth="1"/>
    <col min="2" max="2" width="116.42578125" style="2" customWidth="1"/>
    <col min="3" max="3" width="10" style="2" customWidth="1"/>
    <col min="4" max="4" width="154.85546875" style="3" customWidth="1"/>
    <col min="5" max="5" width="11.7109375" style="3" customWidth="1"/>
    <col min="6" max="6" width="158.7109375" style="3" customWidth="1"/>
    <col min="7" max="16384" width="8.7109375" style="3"/>
  </cols>
  <sheetData>
    <row r="1" spans="1:14" x14ac:dyDescent="0.5">
      <c r="A1" s="11"/>
      <c r="B1" s="12"/>
      <c r="C1" s="12"/>
      <c r="D1" s="13"/>
      <c r="E1" s="13"/>
      <c r="F1" s="13"/>
    </row>
    <row r="2" spans="1:14" x14ac:dyDescent="0.5">
      <c r="A2" s="11"/>
      <c r="B2" s="12"/>
      <c r="C2" s="12"/>
      <c r="D2" s="13"/>
      <c r="E2" s="13"/>
      <c r="F2" s="13"/>
    </row>
    <row r="3" spans="1:14" ht="79.5" customHeight="1" x14ac:dyDescent="0.5">
      <c r="A3" s="11"/>
      <c r="B3" s="16" t="e" vm="1">
        <v>#VALUE!</v>
      </c>
      <c r="C3" s="16"/>
      <c r="D3" s="14" t="s">
        <v>18</v>
      </c>
      <c r="E3" s="13"/>
      <c r="F3" s="13"/>
    </row>
    <row r="4" spans="1:14" x14ac:dyDescent="0.5">
      <c r="A4" s="11"/>
      <c r="B4" s="12"/>
      <c r="C4" s="12"/>
      <c r="D4" s="13" t="s">
        <v>104</v>
      </c>
      <c r="E4" s="13"/>
      <c r="F4" s="13"/>
    </row>
    <row r="5" spans="1:14" ht="24.75" x14ac:dyDescent="0.6">
      <c r="A5" s="11"/>
      <c r="B5" s="8" t="s">
        <v>20</v>
      </c>
      <c r="C5" s="9"/>
      <c r="D5" s="8" t="s">
        <v>21</v>
      </c>
      <c r="E5" s="13"/>
      <c r="F5" s="8" t="s">
        <v>24</v>
      </c>
    </row>
    <row r="6" spans="1:14" ht="408.75" customHeight="1" x14ac:dyDescent="0.5">
      <c r="A6" s="11"/>
      <c r="B6" s="21" t="s">
        <v>108</v>
      </c>
      <c r="C6" s="10"/>
      <c r="D6" s="20" t="s">
        <v>107</v>
      </c>
      <c r="E6" s="13"/>
      <c r="F6" s="21" t="s">
        <v>25</v>
      </c>
      <c r="N6"/>
    </row>
    <row r="7" spans="1:14" ht="231" customHeight="1" x14ac:dyDescent="0.5">
      <c r="A7" s="11"/>
      <c r="B7" s="21"/>
      <c r="D7" s="20"/>
      <c r="E7" s="13"/>
      <c r="F7" s="21"/>
    </row>
    <row r="8" spans="1:14" x14ac:dyDescent="0.5">
      <c r="A8" s="11"/>
      <c r="B8" s="12"/>
      <c r="C8" s="12"/>
      <c r="D8" s="13"/>
      <c r="E8" s="13"/>
      <c r="F8" s="13"/>
    </row>
    <row r="9" spans="1:14" ht="24.75" x14ac:dyDescent="0.6">
      <c r="A9" s="11"/>
      <c r="B9" s="17" t="s">
        <v>23</v>
      </c>
      <c r="C9" s="17"/>
      <c r="D9" s="15" t="s">
        <v>105</v>
      </c>
      <c r="E9" s="13"/>
    </row>
    <row r="10" spans="1:14" x14ac:dyDescent="0.5">
      <c r="A10" s="11"/>
      <c r="B10" s="12"/>
      <c r="C10" s="12"/>
      <c r="D10" s="13"/>
      <c r="E10" s="13"/>
      <c r="F10" s="13"/>
    </row>
    <row r="11" spans="1:14" x14ac:dyDescent="0.5">
      <c r="A11" s="11"/>
      <c r="B11" s="12"/>
      <c r="C11" s="12"/>
      <c r="D11" s="13"/>
      <c r="E11" s="13"/>
      <c r="F11" s="13"/>
    </row>
    <row r="12" spans="1:14" x14ac:dyDescent="0.5">
      <c r="A12" s="11"/>
      <c r="B12" s="12"/>
      <c r="C12" s="12"/>
      <c r="D12" s="13"/>
      <c r="E12" s="13"/>
      <c r="F12" s="13"/>
    </row>
    <row r="13" spans="1:14" x14ac:dyDescent="0.5">
      <c r="A13" s="11"/>
      <c r="B13" s="12"/>
      <c r="C13" s="12"/>
      <c r="D13" s="13"/>
      <c r="E13" s="13"/>
      <c r="F13" s="13"/>
    </row>
    <row r="14" spans="1:14" x14ac:dyDescent="0.5">
      <c r="A14" s="11"/>
      <c r="B14" s="12"/>
      <c r="C14" s="12"/>
      <c r="D14" s="13"/>
      <c r="E14" s="13"/>
      <c r="F14" s="13"/>
    </row>
    <row r="15" spans="1:14" x14ac:dyDescent="0.5">
      <c r="A15" s="11"/>
      <c r="B15" s="12"/>
      <c r="C15" s="12"/>
      <c r="D15" s="13"/>
      <c r="E15" s="13"/>
      <c r="F15" s="13"/>
    </row>
    <row r="16" spans="1:14" x14ac:dyDescent="0.5">
      <c r="A16" s="11"/>
      <c r="B16" s="12"/>
      <c r="C16" s="12"/>
      <c r="D16" s="13"/>
      <c r="E16" s="13"/>
      <c r="F16" s="13"/>
    </row>
    <row r="17" spans="1:6" x14ac:dyDescent="0.5">
      <c r="A17" s="11"/>
      <c r="B17" s="12"/>
      <c r="C17" s="12"/>
      <c r="D17" s="13"/>
      <c r="E17" s="13"/>
      <c r="F17" s="13"/>
    </row>
    <row r="18" spans="1:6" x14ac:dyDescent="0.5">
      <c r="A18" s="11"/>
      <c r="B18" s="12"/>
      <c r="C18" s="12"/>
      <c r="D18" s="13"/>
      <c r="E18" s="13"/>
      <c r="F18" s="13"/>
    </row>
    <row r="19" spans="1:6" ht="24.75" x14ac:dyDescent="0.6">
      <c r="A19" s="11"/>
      <c r="B19" s="12"/>
      <c r="C19" s="12"/>
      <c r="D19" s="18" t="s">
        <v>106</v>
      </c>
      <c r="E19" s="13"/>
      <c r="F19" s="13"/>
    </row>
    <row r="20" spans="1:6" x14ac:dyDescent="0.5">
      <c r="A20" s="11"/>
      <c r="B20" s="12"/>
      <c r="C20" s="12"/>
      <c r="E20" s="13"/>
      <c r="F20" s="13"/>
    </row>
    <row r="21" spans="1:6" x14ac:dyDescent="0.5">
      <c r="A21" s="11"/>
      <c r="B21" s="12"/>
      <c r="C21" s="12"/>
      <c r="D21" s="13"/>
      <c r="E21" s="13"/>
      <c r="F21" s="13"/>
    </row>
    <row r="22" spans="1:6" x14ac:dyDescent="0.5">
      <c r="A22" s="11"/>
      <c r="B22" s="12"/>
      <c r="C22" s="12"/>
      <c r="D22" s="13"/>
      <c r="E22" s="13"/>
      <c r="F22" s="13"/>
    </row>
    <row r="23" spans="1:6" x14ac:dyDescent="0.5">
      <c r="A23" s="11"/>
      <c r="B23" s="12"/>
      <c r="C23" s="12"/>
      <c r="D23" s="13"/>
      <c r="E23" s="13"/>
      <c r="F23" s="13"/>
    </row>
    <row r="24" spans="1:6" x14ac:dyDescent="0.5">
      <c r="A24" s="11"/>
      <c r="B24" s="12"/>
      <c r="C24" s="12"/>
      <c r="D24" s="13"/>
      <c r="E24" s="13"/>
      <c r="F24" s="13"/>
    </row>
    <row r="25" spans="1:6" x14ac:dyDescent="0.5">
      <c r="A25" s="11"/>
      <c r="B25" s="12"/>
      <c r="C25" s="12"/>
      <c r="D25" s="13"/>
      <c r="E25" s="13"/>
      <c r="F25" s="13"/>
    </row>
    <row r="26" spans="1:6" x14ac:dyDescent="0.5">
      <c r="A26" s="11"/>
      <c r="B26" s="12"/>
      <c r="C26" s="12"/>
      <c r="D26" s="13"/>
      <c r="E26" s="13"/>
      <c r="F26" s="13"/>
    </row>
    <row r="27" spans="1:6" x14ac:dyDescent="0.5">
      <c r="A27" s="11"/>
      <c r="B27" s="12"/>
      <c r="C27" s="12"/>
      <c r="D27" s="13"/>
      <c r="E27" s="13"/>
      <c r="F27" s="13"/>
    </row>
    <row r="28" spans="1:6" x14ac:dyDescent="0.5">
      <c r="A28" s="11"/>
      <c r="B28" s="12"/>
      <c r="C28" s="12"/>
      <c r="D28" s="13"/>
      <c r="E28" s="13"/>
      <c r="F28" s="13"/>
    </row>
    <row r="29" spans="1:6" x14ac:dyDescent="0.5">
      <c r="A29" s="11"/>
      <c r="B29" s="12"/>
      <c r="C29" s="12"/>
      <c r="D29" s="13"/>
      <c r="E29" s="13"/>
      <c r="F29" s="13"/>
    </row>
    <row r="30" spans="1:6" x14ac:dyDescent="0.5">
      <c r="A30" s="11"/>
      <c r="B30" s="12"/>
      <c r="C30" s="12"/>
      <c r="D30" s="13"/>
      <c r="E30" s="13"/>
      <c r="F30" s="13"/>
    </row>
    <row r="31" spans="1:6" x14ac:dyDescent="0.5">
      <c r="A31" s="11"/>
      <c r="B31" s="12"/>
      <c r="C31" s="12"/>
      <c r="D31" s="13"/>
      <c r="E31" s="13"/>
      <c r="F31" s="13"/>
    </row>
    <row r="32" spans="1:6" x14ac:dyDescent="0.5">
      <c r="A32" s="11"/>
      <c r="B32" s="12"/>
      <c r="C32" s="12"/>
      <c r="D32" s="13"/>
      <c r="E32" s="13"/>
      <c r="F32" s="13"/>
    </row>
    <row r="33" spans="1:6" x14ac:dyDescent="0.5">
      <c r="A33" s="11"/>
      <c r="B33" s="12"/>
      <c r="C33" s="12"/>
      <c r="D33" s="13"/>
      <c r="E33" s="13"/>
      <c r="F33" s="13"/>
    </row>
    <row r="34" spans="1:6" x14ac:dyDescent="0.5">
      <c r="A34" s="11"/>
      <c r="B34" s="12"/>
      <c r="C34" s="12"/>
      <c r="D34" s="13"/>
      <c r="E34" s="13"/>
      <c r="F34" s="13"/>
    </row>
    <row r="35" spans="1:6" x14ac:dyDescent="0.5">
      <c r="A35" s="11"/>
      <c r="B35" s="12"/>
      <c r="C35" s="12"/>
      <c r="D35" s="13"/>
      <c r="E35" s="13"/>
      <c r="F35" s="13"/>
    </row>
    <row r="36" spans="1:6" x14ac:dyDescent="0.5">
      <c r="A36" s="11"/>
      <c r="B36" s="12"/>
      <c r="C36" s="12"/>
      <c r="D36" s="13"/>
      <c r="E36" s="13"/>
      <c r="F36" s="13"/>
    </row>
    <row r="37" spans="1:6" x14ac:dyDescent="0.5">
      <c r="A37" s="11"/>
      <c r="B37" s="12"/>
      <c r="C37" s="12"/>
      <c r="D37" s="13"/>
      <c r="E37" s="13"/>
      <c r="F37" s="13"/>
    </row>
    <row r="38" spans="1:6" x14ac:dyDescent="0.5">
      <c r="A38" s="11"/>
      <c r="B38" s="12"/>
      <c r="C38" s="12"/>
      <c r="E38" s="13"/>
      <c r="F38" s="13"/>
    </row>
    <row r="39" spans="1:6" x14ac:dyDescent="0.5">
      <c r="A39" s="11"/>
    </row>
  </sheetData>
  <sheetProtection algorithmName="SHA-512" hashValue="53Ep2U9QRUkrC6isZkhJ40DWjK1xXTd+xxaMFHcnN+QlEgyovEgb2bLsj3Gf1/6ElF9Ox+kP3wXA498SVb+EqQ==" saltValue="XmpguBd8tLI6aDoY0xxCCQ==" spinCount="100000" sheet="1" objects="1" scenarios="1"/>
  <mergeCells count="3">
    <mergeCell ref="D6:D7"/>
    <mergeCell ref="B6:B7"/>
    <mergeCell ref="F6:F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S3"/>
  <sheetViews>
    <sheetView zoomScale="55" zoomScaleNormal="55" workbookViewId="0">
      <selection activeCell="A2" sqref="A2"/>
    </sheetView>
  </sheetViews>
  <sheetFormatPr defaultRowHeight="15" x14ac:dyDescent="0.25"/>
  <cols>
    <col min="1" max="1" width="19.140625" bestFit="1" customWidth="1"/>
    <col min="2" max="2" width="26.7109375" bestFit="1" customWidth="1"/>
    <col min="3" max="3" width="28.42578125" customWidth="1"/>
    <col min="4" max="4" width="134.28515625" bestFit="1" customWidth="1"/>
    <col min="5" max="5" width="17" bestFit="1" customWidth="1"/>
    <col min="6" max="6" width="16.5703125" bestFit="1" customWidth="1"/>
    <col min="7" max="7" width="16.140625" bestFit="1" customWidth="1"/>
    <col min="8" max="8" width="15.5703125" customWidth="1"/>
    <col min="9" max="9" width="15.42578125" bestFit="1" customWidth="1"/>
    <col min="10" max="10" width="13.140625" bestFit="1" customWidth="1"/>
    <col min="11" max="11" width="15.85546875" bestFit="1" customWidth="1"/>
    <col min="12" max="12" width="15.85546875" customWidth="1"/>
    <col min="13" max="14" width="16.5703125" customWidth="1"/>
    <col min="15" max="15" width="16.7109375" bestFit="1" customWidth="1"/>
    <col min="16" max="16" width="16.7109375" customWidth="1"/>
    <col min="17" max="17" width="16.7109375" bestFit="1" customWidth="1"/>
    <col min="18" max="18" width="39.7109375" bestFit="1" customWidth="1"/>
    <col min="19" max="19" width="22.5703125" bestFit="1" customWidth="1"/>
  </cols>
  <sheetData>
    <row r="1" spans="1:19" s="5" customFormat="1" ht="25.5" x14ac:dyDescent="0.6">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22</v>
      </c>
      <c r="Q1" s="7" t="s">
        <v>16</v>
      </c>
      <c r="R1" s="7" t="s">
        <v>19</v>
      </c>
    </row>
    <row r="2" spans="1:19" ht="24.75" x14ac:dyDescent="0.25">
      <c r="A2" s="4"/>
      <c r="B2" s="4"/>
      <c r="C2" s="4"/>
      <c r="D2" s="4"/>
      <c r="E2" s="4"/>
      <c r="F2" s="4"/>
      <c r="G2" s="4"/>
      <c r="H2" s="4"/>
      <c r="I2" s="4"/>
      <c r="J2" s="4"/>
      <c r="K2" s="4"/>
      <c r="L2" s="4"/>
      <c r="M2" s="4"/>
      <c r="N2" s="4"/>
      <c r="O2" s="4"/>
      <c r="P2" s="4"/>
      <c r="Q2" s="4">
        <f>IFERROR(SUM(Tabel2[[#This Row],[GWP A1-A3]:[GWP C4]]),"0")</f>
        <v>0</v>
      </c>
      <c r="R2" s="4" t="str">
        <f>IFERROR(Tabel2[[#This Row],[GWP A-C]]/(Tabel2[[#This Row],[BVO scenario]]*Tabel2[[#This Row],[Levensduur scenario]]),"0")</f>
        <v>0</v>
      </c>
    </row>
    <row r="3" spans="1:19" ht="24.75" x14ac:dyDescent="0.5">
      <c r="A3" s="4" t="s">
        <v>15</v>
      </c>
      <c r="B3" s="4"/>
      <c r="C3" s="4"/>
      <c r="D3" s="4"/>
      <c r="E3" s="4">
        <f>SUBTOTAL(109,Tabel2[GWP A1-A3])</f>
        <v>0</v>
      </c>
      <c r="F3" s="4">
        <f>SUBTOTAL(109,Tabel2[GWP A4])</f>
        <v>0</v>
      </c>
      <c r="G3" s="4">
        <f>SUBTOTAL(109,Tabel2[GWP A5])</f>
        <v>0</v>
      </c>
      <c r="H3" s="4">
        <f>SUBTOTAL(109,Tabel2[GWP B1])</f>
        <v>0</v>
      </c>
      <c r="I3" s="4">
        <f>SUBTOTAL(109,Tabel2[GWP B2])</f>
        <v>0</v>
      </c>
      <c r="J3" s="4">
        <f>SUBTOTAL(109,Tabel2[GWP B3])</f>
        <v>0</v>
      </c>
      <c r="K3" s="4">
        <f>SUBTOTAL(109,Tabel2[GWP B4])</f>
        <v>0</v>
      </c>
      <c r="L3" s="4">
        <f>SUBTOTAL(109,Tabel2[GWP C1])</f>
        <v>0</v>
      </c>
      <c r="M3" s="4">
        <f>SUBTOTAL(109,Tabel2[GWP C2])</f>
        <v>0</v>
      </c>
      <c r="N3" s="4">
        <f>SUBTOTAL(109,Tabel2[GWP C3])</f>
        <v>0</v>
      </c>
      <c r="O3" s="4">
        <f>SUBTOTAL(109,Tabel2[GWP C4])</f>
        <v>0</v>
      </c>
      <c r="P3" s="4"/>
      <c r="Q3" s="4">
        <f>SUBTOTAL(109,Tabel2[GWP A-C])</f>
        <v>0</v>
      </c>
      <c r="R3" s="4">
        <f>SUBTOTAL(109,Tabel2[GWP A-C/(m2.BVO*levensduur)])</f>
        <v>0</v>
      </c>
      <c r="S3" s="6" t="s">
        <v>17</v>
      </c>
    </row>
  </sheetData>
  <phoneticPr fontId="10" type="noConversion"/>
  <pageMargins left="0" right="0" top="0" bottom="0" header="0" footer="0"/>
  <pageSetup orientation="portrait"/>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40EA1-EEDF-41ED-94F9-D2C0A7291CD0}">
  <sheetPr>
    <outlinePr summaryBelow="0"/>
  </sheetPr>
  <dimension ref="A1:R62"/>
  <sheetViews>
    <sheetView zoomScale="55" zoomScaleNormal="55" workbookViewId="0">
      <selection activeCell="Q7" sqref="Q7"/>
    </sheetView>
  </sheetViews>
  <sheetFormatPr defaultRowHeight="15" x14ac:dyDescent="0.25"/>
  <cols>
    <col min="1" max="1" width="19.140625" bestFit="1" customWidth="1"/>
    <col min="2" max="2" width="26.7109375" bestFit="1" customWidth="1"/>
    <col min="3" max="3" width="28.42578125" customWidth="1"/>
    <col min="4" max="4" width="134.28515625" bestFit="1" customWidth="1"/>
    <col min="5" max="5" width="17" bestFit="1" customWidth="1"/>
    <col min="6" max="6" width="16.5703125" bestFit="1" customWidth="1"/>
    <col min="7" max="7" width="16.140625" bestFit="1" customWidth="1"/>
    <col min="8" max="8" width="15.5703125" customWidth="1"/>
    <col min="9" max="9" width="15.42578125" bestFit="1" customWidth="1"/>
    <col min="10" max="10" width="13.140625" bestFit="1" customWidth="1"/>
    <col min="11" max="11" width="15.85546875" bestFit="1" customWidth="1"/>
    <col min="12" max="12" width="15.85546875" customWidth="1"/>
    <col min="13" max="14" width="16.5703125" customWidth="1"/>
    <col min="15" max="15" width="16.7109375" bestFit="1" customWidth="1"/>
    <col min="16" max="16" width="16.7109375" customWidth="1"/>
    <col min="17" max="17" width="16.7109375" bestFit="1" customWidth="1"/>
    <col min="18" max="18" width="39.7109375" bestFit="1" customWidth="1"/>
    <col min="19" max="19" width="22.5703125" bestFit="1" customWidth="1"/>
  </cols>
  <sheetData>
    <row r="1" spans="1:18" s="5" customFormat="1" ht="25.5" x14ac:dyDescent="0.6">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22</v>
      </c>
      <c r="Q1" s="7" t="s">
        <v>16</v>
      </c>
      <c r="R1" s="7" t="s">
        <v>19</v>
      </c>
    </row>
    <row r="2" spans="1:18" ht="24.75" x14ac:dyDescent="0.6">
      <c r="A2" s="19">
        <v>142.19999999999999</v>
      </c>
      <c r="B2" s="19">
        <v>75</v>
      </c>
      <c r="C2" s="19" t="s">
        <v>26</v>
      </c>
      <c r="D2" s="19" t="s">
        <v>27</v>
      </c>
      <c r="E2" s="19">
        <v>5.0941366748999997</v>
      </c>
      <c r="F2" s="19">
        <v>8.4486707486999997</v>
      </c>
      <c r="G2" s="19">
        <v>0</v>
      </c>
      <c r="H2" s="19">
        <v>0</v>
      </c>
      <c r="I2" s="19">
        <v>0</v>
      </c>
      <c r="J2" s="19">
        <v>0</v>
      </c>
      <c r="K2" s="19">
        <v>0</v>
      </c>
      <c r="L2" s="19">
        <v>0</v>
      </c>
      <c r="M2" s="19">
        <v>0</v>
      </c>
      <c r="N2" s="19">
        <v>-1.2607988270377499</v>
      </c>
      <c r="O2" s="19">
        <v>5.5115432190000001E-2</v>
      </c>
      <c r="P2" s="4">
        <v>-2.9095357547025</v>
      </c>
      <c r="Q2" s="19">
        <f>IFERROR(SUM(Tabel22[[#This Row],[GWP A1-A3]:[GWP C4]]),"0")</f>
        <v>12.33712402875225</v>
      </c>
      <c r="R2" s="19">
        <f>IFERROR(Tabel22[[#This Row],[GWP A-C]]/(Tabel22[[#This Row],[BVO scenario]]*Tabel22[[#This Row],[Levensduur scenario]]),"0")</f>
        <v>1.156786125527637E-3</v>
      </c>
    </row>
    <row r="3" spans="1:18" ht="24.75" x14ac:dyDescent="0.6">
      <c r="A3" s="19">
        <v>142.19999999999999</v>
      </c>
      <c r="B3" s="19">
        <v>75</v>
      </c>
      <c r="C3" s="19" t="s">
        <v>28</v>
      </c>
      <c r="D3" s="19" t="s">
        <v>29</v>
      </c>
      <c r="E3" s="19">
        <v>2407.7013977916085</v>
      </c>
      <c r="F3" s="19">
        <v>531.50044951278858</v>
      </c>
      <c r="G3" s="19">
        <v>772.93072521939985</v>
      </c>
      <c r="H3" s="19">
        <v>-56.606821621621556</v>
      </c>
      <c r="I3" s="19">
        <v>0</v>
      </c>
      <c r="J3" s="19">
        <v>0</v>
      </c>
      <c r="K3" s="19">
        <v>0</v>
      </c>
      <c r="L3" s="19">
        <v>204.59269539019439</v>
      </c>
      <c r="M3" s="19">
        <v>178.84758717167136</v>
      </c>
      <c r="N3" s="19">
        <v>42.136661358570819</v>
      </c>
      <c r="O3" s="19">
        <v>1.3677256503972479</v>
      </c>
      <c r="P3" s="4">
        <v>-130.00336412673093</v>
      </c>
      <c r="Q3" s="19">
        <f>IFERROR(SUM(Tabel22[[#This Row],[GWP A1-A3]:[GWP C4]]),"0")</f>
        <v>4082.4704204730097</v>
      </c>
      <c r="R3" s="19">
        <f>IFERROR(Tabel22[[#This Row],[GWP A-C]]/(Tabel22[[#This Row],[BVO scenario]]*Tabel22[[#This Row],[Levensduur scenario]]),"0")</f>
        <v>0.38279141307763803</v>
      </c>
    </row>
    <row r="4" spans="1:18" ht="24.75" x14ac:dyDescent="0.6">
      <c r="A4" s="19">
        <v>142.19999999999999</v>
      </c>
      <c r="B4" s="19">
        <v>75</v>
      </c>
      <c r="C4" s="19" t="s">
        <v>28</v>
      </c>
      <c r="D4" s="19" t="s">
        <v>29</v>
      </c>
      <c r="E4" s="19">
        <v>717.80147210784594</v>
      </c>
      <c r="F4" s="19">
        <v>158.45478406757235</v>
      </c>
      <c r="G4" s="19">
        <v>230.43173580775155</v>
      </c>
      <c r="H4" s="19">
        <v>-16.876037837837817</v>
      </c>
      <c r="I4" s="19">
        <v>0</v>
      </c>
      <c r="J4" s="19">
        <v>0</v>
      </c>
      <c r="K4" s="19">
        <v>0</v>
      </c>
      <c r="L4" s="19">
        <v>60.994664067684518</v>
      </c>
      <c r="M4" s="19">
        <v>53.31934494556176</v>
      </c>
      <c r="N4" s="19">
        <v>12.562088297425056</v>
      </c>
      <c r="O4" s="19">
        <v>0.40775632983196802</v>
      </c>
      <c r="P4" s="4">
        <v>-38.757549517864476</v>
      </c>
      <c r="Q4" s="19">
        <f>IFERROR(SUM(Tabel22[[#This Row],[GWP A1-A3]:[GWP C4]]),"0")</f>
        <v>1217.0958077858352</v>
      </c>
      <c r="R4" s="19">
        <f>IFERROR(Tabel22[[#This Row],[GWP A-C]]/(Tabel22[[#This Row],[BVO scenario]]*Tabel22[[#This Row],[Levensduur scenario]]),"0")</f>
        <v>0.11412056331794047</v>
      </c>
    </row>
    <row r="5" spans="1:18" ht="24.75" x14ac:dyDescent="0.6">
      <c r="A5" s="19">
        <v>142.19999999999999</v>
      </c>
      <c r="B5" s="19">
        <v>75</v>
      </c>
      <c r="C5" s="19" t="s">
        <v>30</v>
      </c>
      <c r="D5" s="19" t="s">
        <v>31</v>
      </c>
      <c r="E5" s="19">
        <v>1000.890135184467</v>
      </c>
      <c r="F5" s="19">
        <v>34.716535457881861</v>
      </c>
      <c r="G5" s="19">
        <v>7.9084729035519903</v>
      </c>
      <c r="H5" s="19">
        <v>0</v>
      </c>
      <c r="I5" s="19">
        <v>0</v>
      </c>
      <c r="J5" s="19">
        <v>0</v>
      </c>
      <c r="K5" s="19">
        <v>0</v>
      </c>
      <c r="L5" s="19">
        <v>257.69668433980581</v>
      </c>
      <c r="M5" s="19">
        <v>19.605322952212141</v>
      </c>
      <c r="N5" s="19">
        <v>4.9055649336737996</v>
      </c>
      <c r="O5" s="19">
        <v>0.12978654626256</v>
      </c>
      <c r="P5" s="4">
        <v>-64.349545710872732</v>
      </c>
      <c r="Q5" s="19">
        <f>IFERROR(SUM(Tabel22[[#This Row],[GWP A1-A3]:[GWP C4]]),"0")</f>
        <v>1325.8525023178552</v>
      </c>
      <c r="R5" s="19">
        <f>IFERROR(Tabel22[[#This Row],[GWP A-C]]/(Tabel22[[#This Row],[BVO scenario]]*Tabel22[[#This Row],[Levensduur scenario]]),"0")</f>
        <v>0.12431809679492313</v>
      </c>
    </row>
    <row r="6" spans="1:18" ht="24.75" x14ac:dyDescent="0.6">
      <c r="A6" s="19">
        <v>142.19999999999999</v>
      </c>
      <c r="B6" s="19">
        <v>75</v>
      </c>
      <c r="C6" s="19" t="s">
        <v>32</v>
      </c>
      <c r="D6" s="19" t="s">
        <v>33</v>
      </c>
      <c r="E6" s="19">
        <v>175.39040494942842</v>
      </c>
      <c r="F6" s="19">
        <v>38.717458550447546</v>
      </c>
      <c r="G6" s="19">
        <v>56.304587029948344</v>
      </c>
      <c r="H6" s="19">
        <v>-4.1235567567567522</v>
      </c>
      <c r="I6" s="19">
        <v>0</v>
      </c>
      <c r="J6" s="19">
        <v>0</v>
      </c>
      <c r="K6" s="19">
        <v>0</v>
      </c>
      <c r="L6" s="19">
        <v>14.903673573099384</v>
      </c>
      <c r="M6" s="19">
        <v>13.02825623104224</v>
      </c>
      <c r="N6" s="19">
        <v>3.0694695387373438</v>
      </c>
      <c r="O6" s="19">
        <v>9.9632768375231995E-2</v>
      </c>
      <c r="P6" s="4">
        <v>-9.4701704704284246</v>
      </c>
      <c r="Q6" s="19">
        <f>IFERROR(SUM(Tabel22[[#This Row],[GWP A1-A3]:[GWP C4]]),"0")</f>
        <v>297.38992588432177</v>
      </c>
      <c r="R6" s="19">
        <f>IFERROR(Tabel22[[#This Row],[GWP A-C]]/(Tabel22[[#This Row],[BVO scenario]]*Tabel22[[#This Row],[Levensduur scenario]]),"0")</f>
        <v>2.7884662530175505E-2</v>
      </c>
    </row>
    <row r="7" spans="1:18" ht="24.75" x14ac:dyDescent="0.6">
      <c r="A7" s="19">
        <v>142.19999999999999</v>
      </c>
      <c r="B7" s="19">
        <v>75</v>
      </c>
      <c r="C7" s="19" t="s">
        <v>34</v>
      </c>
      <c r="D7" s="19" t="s">
        <v>35</v>
      </c>
      <c r="E7" s="19">
        <v>1663.2109117550233</v>
      </c>
      <c r="F7" s="19">
        <v>92.514866811533608</v>
      </c>
      <c r="G7" s="19">
        <v>56.746358748249918</v>
      </c>
      <c r="H7" s="19">
        <v>0</v>
      </c>
      <c r="I7" s="19">
        <v>0</v>
      </c>
      <c r="J7" s="19">
        <v>0</v>
      </c>
      <c r="K7" s="19">
        <v>0</v>
      </c>
      <c r="L7" s="19">
        <v>15.69255678755715</v>
      </c>
      <c r="M7" s="19">
        <v>74.644462036698684</v>
      </c>
      <c r="N7" s="19">
        <v>17.42414562483977</v>
      </c>
      <c r="O7" s="19">
        <v>0.59089067846161003</v>
      </c>
      <c r="P7" s="4">
        <v>-143.48783590496029</v>
      </c>
      <c r="Q7" s="19">
        <f>IFERROR(SUM(Tabel22[[#This Row],[GWP A1-A3]:[GWP C4]]),"0")</f>
        <v>1920.8241924423642</v>
      </c>
      <c r="R7" s="19">
        <f>IFERROR(Tabel22[[#This Row],[GWP A-C]]/(Tabel22[[#This Row],[BVO scenario]]*Tabel22[[#This Row],[Levensduur scenario]]),"0")</f>
        <v>0.18010540951170784</v>
      </c>
    </row>
    <row r="8" spans="1:18" ht="24.75" x14ac:dyDescent="0.6">
      <c r="A8" s="19">
        <v>142.19999999999999</v>
      </c>
      <c r="B8" s="19">
        <v>75</v>
      </c>
      <c r="C8" s="19" t="s">
        <v>34</v>
      </c>
      <c r="D8" s="19" t="s">
        <v>36</v>
      </c>
      <c r="E8" s="19">
        <v>1663.2109117550233</v>
      </c>
      <c r="F8" s="19">
        <v>92.514866811533608</v>
      </c>
      <c r="G8" s="19">
        <v>56.746358748249918</v>
      </c>
      <c r="H8" s="19">
        <v>0</v>
      </c>
      <c r="I8" s="19">
        <v>0</v>
      </c>
      <c r="J8" s="19">
        <v>0</v>
      </c>
      <c r="K8" s="19">
        <v>0</v>
      </c>
      <c r="L8" s="19">
        <v>15.69255678755715</v>
      </c>
      <c r="M8" s="19">
        <v>74.644462036698684</v>
      </c>
      <c r="N8" s="19">
        <v>17.42414562483977</v>
      </c>
      <c r="O8" s="19">
        <v>0.59089067846161003</v>
      </c>
      <c r="P8" s="4">
        <v>-143.48783590496029</v>
      </c>
      <c r="Q8" s="19">
        <f>IFERROR(SUM(Tabel22[[#This Row],[GWP A1-A3]:[GWP C4]]),"0")</f>
        <v>1920.8241924423642</v>
      </c>
      <c r="R8" s="19">
        <f>IFERROR(Tabel22[[#This Row],[GWP A-C]]/(Tabel22[[#This Row],[BVO scenario]]*Tabel22[[#This Row],[Levensduur scenario]]),"0")</f>
        <v>0.18010540951170784</v>
      </c>
    </row>
    <row r="9" spans="1:18" ht="24.75" x14ac:dyDescent="0.6">
      <c r="A9" s="19">
        <v>142.19999999999999</v>
      </c>
      <c r="B9" s="19">
        <v>75</v>
      </c>
      <c r="C9" s="19" t="s">
        <v>34</v>
      </c>
      <c r="D9" s="19" t="s">
        <v>103</v>
      </c>
      <c r="E9" s="19">
        <v>3292.1455598065631</v>
      </c>
      <c r="F9" s="19">
        <v>268.29463496760638</v>
      </c>
      <c r="G9" s="19">
        <v>0</v>
      </c>
      <c r="H9" s="19">
        <v>0</v>
      </c>
      <c r="I9" s="19">
        <v>0</v>
      </c>
      <c r="J9" s="19">
        <v>0</v>
      </c>
      <c r="K9" s="19">
        <v>0</v>
      </c>
      <c r="L9" s="19">
        <v>0</v>
      </c>
      <c r="M9" s="19">
        <v>0</v>
      </c>
      <c r="N9" s="19">
        <v>-27.248327377635967</v>
      </c>
      <c r="O9" s="19">
        <v>277.84819266411358</v>
      </c>
      <c r="P9" s="4">
        <v>-62.88075548685223</v>
      </c>
      <c r="Q9" s="19">
        <f>IFERROR(SUM(Tabel22[[#This Row],[GWP A1-A3]:[GWP C4]]),"0")</f>
        <v>3811.0400600606467</v>
      </c>
      <c r="R9" s="19">
        <f>IFERROR(Tabel22[[#This Row],[GWP A-C]]/(Tabel22[[#This Row],[BVO scenario]]*Tabel22[[#This Row],[Levensduur scenario]]),"0")</f>
        <v>0.35734084013695705</v>
      </c>
    </row>
    <row r="10" spans="1:18" ht="24.75" x14ac:dyDescent="0.6">
      <c r="A10" s="19">
        <v>142.19999999999999</v>
      </c>
      <c r="B10" s="19">
        <v>75</v>
      </c>
      <c r="C10" s="19" t="s">
        <v>37</v>
      </c>
      <c r="D10" s="19" t="s">
        <v>38</v>
      </c>
      <c r="E10" s="19">
        <v>186.866530969156</v>
      </c>
      <c r="F10" s="19">
        <v>4.4374411754759997</v>
      </c>
      <c r="G10" s="19">
        <v>0.17488029713</v>
      </c>
      <c r="H10" s="19">
        <v>0</v>
      </c>
      <c r="I10" s="19">
        <v>0</v>
      </c>
      <c r="J10" s="19">
        <v>0</v>
      </c>
      <c r="K10" s="19">
        <v>0</v>
      </c>
      <c r="L10" s="19">
        <v>0</v>
      </c>
      <c r="M10" s="19">
        <v>4.1874801140619997</v>
      </c>
      <c r="N10" s="19">
        <v>3.4403178964199999</v>
      </c>
      <c r="O10" s="19">
        <v>0.83296382426399995</v>
      </c>
      <c r="P10" s="4">
        <v>-17.382633115152</v>
      </c>
      <c r="Q10" s="19">
        <f>IFERROR(SUM(Tabel22[[#This Row],[GWP A1-A3]:[GWP C4]]),"0")</f>
        <v>199.939614276508</v>
      </c>
      <c r="R10" s="19">
        <f>IFERROR(Tabel22[[#This Row],[GWP A-C]]/(Tabel22[[#This Row],[BVO scenario]]*Tabel22[[#This Row],[Levensduur scenario]]),"0")</f>
        <v>1.8747268099063102E-2</v>
      </c>
    </row>
    <row r="11" spans="1:18" ht="24.75" x14ac:dyDescent="0.6">
      <c r="A11" s="19">
        <v>142.19999999999999</v>
      </c>
      <c r="B11" s="19">
        <v>75</v>
      </c>
      <c r="C11" s="19" t="s">
        <v>39</v>
      </c>
      <c r="D11" s="19" t="s">
        <v>40</v>
      </c>
      <c r="E11" s="19">
        <v>76.346248399199993</v>
      </c>
      <c r="F11" s="19">
        <v>0.55000544508000004</v>
      </c>
      <c r="G11" s="19">
        <v>2.4045419361211562</v>
      </c>
      <c r="H11" s="19">
        <v>0</v>
      </c>
      <c r="I11" s="19">
        <v>0</v>
      </c>
      <c r="J11" s="19">
        <v>0</v>
      </c>
      <c r="K11" s="19">
        <v>50.005150181268064</v>
      </c>
      <c r="L11" s="19">
        <v>0</v>
      </c>
      <c r="M11" s="19">
        <v>0</v>
      </c>
      <c r="N11" s="19">
        <v>3.20800589861076</v>
      </c>
      <c r="O11" s="19">
        <v>4.7138127814440003E-2</v>
      </c>
      <c r="P11" s="4">
        <v>-25.40719674252</v>
      </c>
      <c r="Q11" s="19">
        <f>IFERROR(SUM(Tabel22[[#This Row],[GWP A1-A3]:[GWP C4]]),"0")</f>
        <v>132.56108998809444</v>
      </c>
      <c r="R11" s="19">
        <f>IFERROR(Tabel22[[#This Row],[GWP A-C]]/(Tabel22[[#This Row],[BVO scenario]]*Tabel22[[#This Row],[Levensduur scenario]]),"0")</f>
        <v>1.2429544302681148E-2</v>
      </c>
    </row>
    <row r="12" spans="1:18" ht="24.75" x14ac:dyDescent="0.6">
      <c r="A12" s="19">
        <v>142.19999999999999</v>
      </c>
      <c r="B12" s="19">
        <v>75</v>
      </c>
      <c r="C12" s="19" t="s">
        <v>39</v>
      </c>
      <c r="D12" s="19" t="s">
        <v>41</v>
      </c>
      <c r="E12" s="19">
        <v>1756.7485148610238</v>
      </c>
      <c r="F12" s="19">
        <v>31.809673119276798</v>
      </c>
      <c r="G12" s="19">
        <v>25.033796203974202</v>
      </c>
      <c r="H12" s="19">
        <v>0</v>
      </c>
      <c r="I12" s="19">
        <v>0</v>
      </c>
      <c r="J12" s="19">
        <v>0</v>
      </c>
      <c r="K12" s="19">
        <v>0</v>
      </c>
      <c r="L12" s="19">
        <v>0</v>
      </c>
      <c r="M12" s="19">
        <v>26.3985296249196</v>
      </c>
      <c r="N12" s="19">
        <v>48.356432478533002</v>
      </c>
      <c r="O12" s="19">
        <v>6.3536830326105997</v>
      </c>
      <c r="P12" s="4">
        <v>-111.1354879116098</v>
      </c>
      <c r="Q12" s="19">
        <f>IFERROR(SUM(Tabel22[[#This Row],[GWP A1-A3]:[GWP C4]]),"0")</f>
        <v>1894.7006293203378</v>
      </c>
      <c r="R12" s="19">
        <f>IFERROR(Tabel22[[#This Row],[GWP A-C]]/(Tabel22[[#This Row],[BVO scenario]]*Tabel22[[#This Row],[Levensduur scenario]]),"0")</f>
        <v>0.17765594273983476</v>
      </c>
    </row>
    <row r="13" spans="1:18" ht="24.75" x14ac:dyDescent="0.6">
      <c r="A13" s="19">
        <v>142.19999999999999</v>
      </c>
      <c r="B13" s="19">
        <v>75</v>
      </c>
      <c r="C13" s="19" t="s">
        <v>42</v>
      </c>
      <c r="D13" s="19" t="s">
        <v>43</v>
      </c>
      <c r="E13" s="19">
        <v>16.923018742109999</v>
      </c>
      <c r="F13" s="19">
        <v>0.96214695119009996</v>
      </c>
      <c r="G13" s="19">
        <v>0</v>
      </c>
      <c r="H13" s="19">
        <v>0</v>
      </c>
      <c r="I13" s="19">
        <v>0</v>
      </c>
      <c r="J13" s="19">
        <v>0</v>
      </c>
      <c r="K13" s="19">
        <v>0</v>
      </c>
      <c r="L13" s="19">
        <v>0</v>
      </c>
      <c r="M13" s="19">
        <v>0</v>
      </c>
      <c r="N13" s="19">
        <v>0</v>
      </c>
      <c r="O13" s="19">
        <v>-18.462907333143001</v>
      </c>
      <c r="P13" s="4">
        <v>0</v>
      </c>
      <c r="Q13" s="19">
        <f>IFERROR(SUM(Tabel22[[#This Row],[GWP A1-A3]:[GWP C4]]),"0")</f>
        <v>-0.57774163984290183</v>
      </c>
      <c r="R13" s="19">
        <f>IFERROR(Tabel22[[#This Row],[GWP A-C]]/(Tabel22[[#This Row],[BVO scenario]]*Tabel22[[#This Row],[Levensduur scenario]]),"0")</f>
        <v>-5.4171743070126752E-5</v>
      </c>
    </row>
    <row r="14" spans="1:18" ht="24.75" x14ac:dyDescent="0.6">
      <c r="A14" s="19">
        <v>142.19999999999999</v>
      </c>
      <c r="B14" s="19">
        <v>75</v>
      </c>
      <c r="C14" s="19" t="s">
        <v>42</v>
      </c>
      <c r="D14" s="19" t="s">
        <v>44</v>
      </c>
      <c r="E14" s="19">
        <v>64.258748646000001</v>
      </c>
      <c r="F14" s="19">
        <v>1.1516200224599999</v>
      </c>
      <c r="G14" s="19">
        <v>2.7374606666700001</v>
      </c>
      <c r="H14" s="19">
        <v>0</v>
      </c>
      <c r="I14" s="19">
        <v>0</v>
      </c>
      <c r="J14" s="19">
        <v>0</v>
      </c>
      <c r="K14" s="19">
        <v>0</v>
      </c>
      <c r="L14" s="19">
        <v>2.7374606666700001</v>
      </c>
      <c r="M14" s="19">
        <v>0.38093035734899999</v>
      </c>
      <c r="N14" s="19">
        <v>1.50779099664</v>
      </c>
      <c r="O14" s="19">
        <v>2.5744195441600001E-3</v>
      </c>
      <c r="P14" s="4">
        <v>-12.5372984485</v>
      </c>
      <c r="Q14" s="19">
        <f>IFERROR(SUM(Tabel22[[#This Row],[GWP A1-A3]:[GWP C4]]),"0")</f>
        <v>72.77658577533316</v>
      </c>
      <c r="R14" s="19">
        <f>IFERROR(Tabel22[[#This Row],[GWP A-C]]/(Tabel22[[#This Row],[BVO scenario]]*Tabel22[[#This Row],[Levensduur scenario]]),"0")</f>
        <v>6.8238711463040934E-3</v>
      </c>
    </row>
    <row r="15" spans="1:18" ht="24.75" x14ac:dyDescent="0.6">
      <c r="A15" s="19">
        <v>142.19999999999999</v>
      </c>
      <c r="B15" s="19">
        <v>75</v>
      </c>
      <c r="C15" s="19" t="s">
        <v>42</v>
      </c>
      <c r="D15" s="19" t="s">
        <v>45</v>
      </c>
      <c r="E15" s="19">
        <v>25.147312501177424</v>
      </c>
      <c r="F15" s="19">
        <v>2.9202261634197408</v>
      </c>
      <c r="G15" s="19">
        <v>0</v>
      </c>
      <c r="H15" s="19">
        <v>0</v>
      </c>
      <c r="I15" s="19">
        <v>0</v>
      </c>
      <c r="J15" s="19">
        <v>0</v>
      </c>
      <c r="K15" s="19">
        <v>0</v>
      </c>
      <c r="L15" s="19">
        <v>0</v>
      </c>
      <c r="M15" s="19">
        <v>4.3748706568089999E-3</v>
      </c>
      <c r="N15" s="19">
        <v>0.10037000905997499</v>
      </c>
      <c r="O15" s="19">
        <v>7.3846583531984006E-2</v>
      </c>
      <c r="P15" s="4">
        <v>6.6151564225204004E-2</v>
      </c>
      <c r="Q15" s="19">
        <f>IFERROR(SUM(Tabel22[[#This Row],[GWP A1-A3]:[GWP C4]]),"0")</f>
        <v>28.246130127845934</v>
      </c>
      <c r="R15" s="19">
        <f>IFERROR(Tabel22[[#This Row],[GWP A-C]]/(Tabel22[[#This Row],[BVO scenario]]*Tabel22[[#This Row],[Levensduur scenario]]),"0")</f>
        <v>2.6484885258177154E-3</v>
      </c>
    </row>
    <row r="16" spans="1:18" ht="24.75" x14ac:dyDescent="0.6">
      <c r="A16" s="19">
        <v>142.19999999999999</v>
      </c>
      <c r="B16" s="19">
        <v>75</v>
      </c>
      <c r="C16" s="19" t="s">
        <v>42</v>
      </c>
      <c r="D16" s="19" t="s">
        <v>46</v>
      </c>
      <c r="E16" s="19">
        <v>49.516394353996283</v>
      </c>
      <c r="F16" s="19">
        <v>0.24353351469589399</v>
      </c>
      <c r="G16" s="19">
        <v>0</v>
      </c>
      <c r="H16" s="19">
        <v>0</v>
      </c>
      <c r="I16" s="19">
        <v>0</v>
      </c>
      <c r="J16" s="19">
        <v>0</v>
      </c>
      <c r="K16" s="19">
        <v>16.297539842326596</v>
      </c>
      <c r="L16" s="19">
        <v>0</v>
      </c>
      <c r="M16" s="19">
        <v>0</v>
      </c>
      <c r="N16" s="19">
        <v>-6.9626969645841807</v>
      </c>
      <c r="O16" s="19">
        <v>5.8656110065086864</v>
      </c>
      <c r="P16" s="4">
        <v>-16.067762225963495</v>
      </c>
      <c r="Q16" s="19">
        <f>IFERROR(SUM(Tabel22[[#This Row],[GWP A1-A3]:[GWP C4]]),"0")</f>
        <v>64.960381752943277</v>
      </c>
      <c r="R16" s="19">
        <f>IFERROR(Tabel22[[#This Row],[GWP A-C]]/(Tabel22[[#This Row],[BVO scenario]]*Tabel22[[#This Row],[Levensduur scenario]]),"0")</f>
        <v>6.0909875061362657E-3</v>
      </c>
    </row>
    <row r="17" spans="1:18" ht="24.75" x14ac:dyDescent="0.6">
      <c r="A17" s="19">
        <v>142.19999999999999</v>
      </c>
      <c r="B17" s="19">
        <v>75</v>
      </c>
      <c r="C17" s="19" t="s">
        <v>42</v>
      </c>
      <c r="D17" s="19" t="s">
        <v>47</v>
      </c>
      <c r="E17" s="19">
        <v>737.18673102949992</v>
      </c>
      <c r="F17" s="19">
        <v>21.476704104509302</v>
      </c>
      <c r="G17" s="19">
        <v>30.324349586289639</v>
      </c>
      <c r="H17" s="19">
        <v>0</v>
      </c>
      <c r="I17" s="19">
        <v>32.952064227610443</v>
      </c>
      <c r="J17" s="19">
        <v>0</v>
      </c>
      <c r="K17" s="19">
        <v>790.0852684282371</v>
      </c>
      <c r="L17" s="19">
        <v>9.1510290215999994</v>
      </c>
      <c r="M17" s="19">
        <v>5.4128533984169973</v>
      </c>
      <c r="N17" s="19">
        <v>26.195914162898173</v>
      </c>
      <c r="O17" s="19">
        <v>1.489907706306657</v>
      </c>
      <c r="P17" s="4">
        <v>-235.49928790363805</v>
      </c>
      <c r="Q17" s="19">
        <f>IFERROR(SUM(Tabel22[[#This Row],[GWP A1-A3]:[GWP C4]]),"0")</f>
        <v>1654.2748216653679</v>
      </c>
      <c r="R17" s="19">
        <f>IFERROR(Tabel22[[#This Row],[GWP A-C]]/(Tabel22[[#This Row],[BVO scenario]]*Tabel22[[#This Row],[Levensduur scenario]]),"0")</f>
        <v>0.15511250085938752</v>
      </c>
    </row>
    <row r="18" spans="1:18" ht="24.75" x14ac:dyDescent="0.6">
      <c r="A18" s="19">
        <v>142.19999999999999</v>
      </c>
      <c r="B18" s="19">
        <v>75</v>
      </c>
      <c r="C18" s="19" t="s">
        <v>42</v>
      </c>
      <c r="D18" s="19" t="s">
        <v>48</v>
      </c>
      <c r="E18" s="19">
        <v>203.32370910235173</v>
      </c>
      <c r="F18" s="19">
        <v>2.8982389993478419</v>
      </c>
      <c r="G18" s="19">
        <v>9.9506529467421174</v>
      </c>
      <c r="H18" s="19">
        <v>0</v>
      </c>
      <c r="I18" s="19">
        <v>6.3869980162859221</v>
      </c>
      <c r="J18" s="19">
        <v>0</v>
      </c>
      <c r="K18" s="19">
        <v>245.61970803095997</v>
      </c>
      <c r="L18" s="19">
        <v>3.2198065076</v>
      </c>
      <c r="M18" s="19">
        <v>1.4065573946666381</v>
      </c>
      <c r="N18" s="19">
        <v>8.1448951300690169</v>
      </c>
      <c r="O18" s="19">
        <v>0.399101829719062</v>
      </c>
      <c r="P18" s="4">
        <v>-49.529096193186994</v>
      </c>
      <c r="Q18" s="19">
        <f>IFERROR(SUM(Tabel22[[#This Row],[GWP A1-A3]:[GWP C4]]),"0")</f>
        <v>481.34966795774238</v>
      </c>
      <c r="R18" s="19">
        <f>IFERROR(Tabel22[[#This Row],[GWP A-C]]/(Tabel22[[#This Row],[BVO scenario]]*Tabel22[[#This Row],[Levensduur scenario]]),"0")</f>
        <v>4.5133583493459202E-2</v>
      </c>
    </row>
    <row r="19" spans="1:18" ht="24.75" x14ac:dyDescent="0.6">
      <c r="A19" s="19">
        <v>142.19999999999999</v>
      </c>
      <c r="B19" s="19">
        <v>75</v>
      </c>
      <c r="C19" s="19" t="s">
        <v>49</v>
      </c>
      <c r="D19" s="19" t="s">
        <v>50</v>
      </c>
      <c r="E19" s="19">
        <v>13.138885145010949</v>
      </c>
      <c r="F19" s="19">
        <v>0.43482631477986999</v>
      </c>
      <c r="G19" s="19">
        <v>0.64333677442073001</v>
      </c>
      <c r="H19" s="19">
        <v>0</v>
      </c>
      <c r="I19" s="19">
        <v>5.2551249501086703</v>
      </c>
      <c r="J19" s="19">
        <v>0</v>
      </c>
      <c r="K19" s="19">
        <v>0</v>
      </c>
      <c r="L19" s="19">
        <v>0</v>
      </c>
      <c r="M19" s="19">
        <v>0.45397751510293</v>
      </c>
      <c r="N19" s="19">
        <v>0.89144837309475999</v>
      </c>
      <c r="O19" s="19">
        <v>8.1056836586569994E-2</v>
      </c>
      <c r="P19" s="4">
        <v>-2.4235234870525901</v>
      </c>
      <c r="Q19" s="19">
        <f>IFERROR(SUM(Tabel22[[#This Row],[GWP A1-A3]:[GWP C4]]),"0")</f>
        <v>20.89865590910448</v>
      </c>
      <c r="R19" s="19">
        <f>IFERROR(Tabel22[[#This Row],[GWP A-C]]/(Tabel22[[#This Row],[BVO scenario]]*Tabel22[[#This Row],[Levensduur scenario]]),"0")</f>
        <v>1.9595551719741658E-3</v>
      </c>
    </row>
    <row r="20" spans="1:18" ht="24.75" x14ac:dyDescent="0.6">
      <c r="A20" s="19">
        <v>142.19999999999999</v>
      </c>
      <c r="B20" s="19">
        <v>75</v>
      </c>
      <c r="C20" s="19" t="s">
        <v>49</v>
      </c>
      <c r="D20" s="19" t="s">
        <v>51</v>
      </c>
      <c r="E20" s="19">
        <v>144.51281324819465</v>
      </c>
      <c r="F20" s="19">
        <v>3.425484766175197</v>
      </c>
      <c r="G20" s="19">
        <v>2.797348128436</v>
      </c>
      <c r="H20" s="19">
        <v>0</v>
      </c>
      <c r="I20" s="19">
        <v>0</v>
      </c>
      <c r="J20" s="19">
        <v>0</v>
      </c>
      <c r="K20" s="19">
        <v>138.24637265904875</v>
      </c>
      <c r="L20" s="19">
        <v>0.96529841999999999</v>
      </c>
      <c r="M20" s="19">
        <v>0.28221645273099999</v>
      </c>
      <c r="N20" s="19">
        <v>-5.5769323674165427</v>
      </c>
      <c r="O20" s="19">
        <v>0.61828573717789403</v>
      </c>
      <c r="P20" s="4">
        <v>-45.228576682857714</v>
      </c>
      <c r="Q20" s="19">
        <f>IFERROR(SUM(Tabel22[[#This Row],[GWP A1-A3]:[GWP C4]]),"0")</f>
        <v>285.27088704434692</v>
      </c>
      <c r="R20" s="19">
        <f>IFERROR(Tabel22[[#This Row],[GWP A-C]]/(Tabel22[[#This Row],[BVO scenario]]*Tabel22[[#This Row],[Levensduur scenario]]),"0")</f>
        <v>2.6748325086202243E-2</v>
      </c>
    </row>
    <row r="21" spans="1:18" ht="24.75" x14ac:dyDescent="0.6">
      <c r="A21" s="19">
        <v>142.19999999999999</v>
      </c>
      <c r="B21" s="19">
        <v>75</v>
      </c>
      <c r="C21" s="19" t="s">
        <v>49</v>
      </c>
      <c r="D21" s="19" t="s">
        <v>52</v>
      </c>
      <c r="E21" s="19">
        <v>27.20627106709523</v>
      </c>
      <c r="F21" s="19">
        <v>0.52750617746325001</v>
      </c>
      <c r="G21" s="19">
        <v>0.96289492491462003</v>
      </c>
      <c r="H21" s="19">
        <v>0</v>
      </c>
      <c r="I21" s="19">
        <v>10.158998024769099</v>
      </c>
      <c r="J21" s="19">
        <v>0</v>
      </c>
      <c r="K21" s="19">
        <v>0</v>
      </c>
      <c r="L21" s="19">
        <v>0</v>
      </c>
      <c r="M21" s="19">
        <v>0.56626733138406005</v>
      </c>
      <c r="N21" s="19">
        <v>0.33380617401913998</v>
      </c>
      <c r="O21" s="19">
        <v>9.8308271941950007E-2</v>
      </c>
      <c r="P21" s="4">
        <v>-9.6475122389592407</v>
      </c>
      <c r="Q21" s="19">
        <f>IFERROR(SUM(Tabel22[[#This Row],[GWP A1-A3]:[GWP C4]]),"0")</f>
        <v>39.854051971587353</v>
      </c>
      <c r="R21" s="19">
        <f>IFERROR(Tabel22[[#This Row],[GWP A-C]]/(Tabel22[[#This Row],[BVO scenario]]*Tabel22[[#This Row],[Levensduur scenario]]),"0")</f>
        <v>3.7369012631586827E-3</v>
      </c>
    </row>
    <row r="22" spans="1:18" ht="24.75" x14ac:dyDescent="0.6">
      <c r="A22" s="19">
        <v>142.19999999999999</v>
      </c>
      <c r="B22" s="19">
        <v>75</v>
      </c>
      <c r="C22" s="19" t="s">
        <v>49</v>
      </c>
      <c r="D22" s="19" t="s">
        <v>53</v>
      </c>
      <c r="E22" s="19">
        <v>55.493210483236702</v>
      </c>
      <c r="F22" s="19">
        <v>3.1290710438676301</v>
      </c>
      <c r="G22" s="19">
        <v>4.8555258435999997E-2</v>
      </c>
      <c r="H22" s="19">
        <v>0</v>
      </c>
      <c r="I22" s="19">
        <v>17.81867183758434</v>
      </c>
      <c r="J22" s="19">
        <v>0</v>
      </c>
      <c r="K22" s="19">
        <v>18.4509283042905</v>
      </c>
      <c r="L22" s="19">
        <v>0</v>
      </c>
      <c r="M22" s="19">
        <v>0.75558808679044998</v>
      </c>
      <c r="N22" s="19">
        <v>1.3377579301654301</v>
      </c>
      <c r="O22" s="19">
        <v>0.16823432270527</v>
      </c>
      <c r="P22" s="4">
        <v>-18.3209293377991</v>
      </c>
      <c r="Q22" s="19">
        <f>IFERROR(SUM(Tabel22[[#This Row],[GWP A1-A3]:[GWP C4]]),"0")</f>
        <v>97.202017267076315</v>
      </c>
      <c r="R22" s="19">
        <f>IFERROR(Tabel22[[#This Row],[GWP A-C]]/(Tabel22[[#This Row],[BVO scenario]]*Tabel22[[#This Row],[Levensduur scenario]]),"0")</f>
        <v>9.1141131989757439E-3</v>
      </c>
    </row>
    <row r="23" spans="1:18" ht="24.75" x14ac:dyDescent="0.6">
      <c r="A23" s="19">
        <v>142.19999999999999</v>
      </c>
      <c r="B23" s="19">
        <v>75</v>
      </c>
      <c r="C23" s="19" t="s">
        <v>54</v>
      </c>
      <c r="D23" s="19" t="s">
        <v>55</v>
      </c>
      <c r="E23" s="19">
        <v>598.72039201296786</v>
      </c>
      <c r="F23" s="19">
        <v>2.2619114429815399</v>
      </c>
      <c r="G23" s="19">
        <v>0</v>
      </c>
      <c r="H23" s="19">
        <v>0</v>
      </c>
      <c r="I23" s="19">
        <v>0</v>
      </c>
      <c r="J23" s="19">
        <v>0</v>
      </c>
      <c r="K23" s="19">
        <v>0</v>
      </c>
      <c r="L23" s="19">
        <v>0</v>
      </c>
      <c r="M23" s="19">
        <v>0</v>
      </c>
      <c r="N23" s="19">
        <v>-7.2612917224512898</v>
      </c>
      <c r="O23" s="19">
        <v>9.670806052949052</v>
      </c>
      <c r="P23" s="4">
        <v>-16.756827051810671</v>
      </c>
      <c r="Q23" s="19">
        <f>IFERROR(SUM(Tabel22[[#This Row],[GWP A1-A3]:[GWP C4]]),"0")</f>
        <v>603.39181778644706</v>
      </c>
      <c r="R23" s="19">
        <f>IFERROR(Tabel22[[#This Row],[GWP A-C]]/(Tabel22[[#This Row],[BVO scenario]]*Tabel22[[#This Row],[Levensduur scenario]]),"0")</f>
        <v>5.657682304608036E-2</v>
      </c>
    </row>
    <row r="24" spans="1:18" ht="24.75" x14ac:dyDescent="0.6">
      <c r="A24" s="19">
        <v>142.19999999999999</v>
      </c>
      <c r="B24" s="19">
        <v>75</v>
      </c>
      <c r="C24" s="19" t="s">
        <v>54</v>
      </c>
      <c r="D24" s="19" t="s">
        <v>55</v>
      </c>
      <c r="E24" s="19">
        <v>99.632263376770965</v>
      </c>
      <c r="F24" s="19">
        <v>0.37640167201318198</v>
      </c>
      <c r="G24" s="19">
        <v>0</v>
      </c>
      <c r="H24" s="19">
        <v>0</v>
      </c>
      <c r="I24" s="19">
        <v>0</v>
      </c>
      <c r="J24" s="19">
        <v>0</v>
      </c>
      <c r="K24" s="19">
        <v>0</v>
      </c>
      <c r="L24" s="19">
        <v>0</v>
      </c>
      <c r="M24" s="19">
        <v>0</v>
      </c>
      <c r="N24" s="19">
        <v>-1.2083418887980091</v>
      </c>
      <c r="O24" s="19">
        <v>1.6093059608235649</v>
      </c>
      <c r="P24" s="4">
        <v>-2.788481281841559</v>
      </c>
      <c r="Q24" s="19">
        <f>IFERROR(SUM(Tabel22[[#This Row],[GWP A1-A3]:[GWP C4]]),"0")</f>
        <v>100.40962912080971</v>
      </c>
      <c r="R24" s="19">
        <f>IFERROR(Tabel22[[#This Row],[GWP A-C]]/(Tabel22[[#This Row],[BVO scenario]]*Tabel22[[#This Row],[Levensduur scenario]]),"0")</f>
        <v>9.4148738041078019E-3</v>
      </c>
    </row>
    <row r="25" spans="1:18" ht="24.75" x14ac:dyDescent="0.6">
      <c r="A25" s="19">
        <v>142.19999999999999</v>
      </c>
      <c r="B25" s="19">
        <v>75</v>
      </c>
      <c r="C25" s="19" t="s">
        <v>54</v>
      </c>
      <c r="D25" s="19" t="s">
        <v>56</v>
      </c>
      <c r="E25" s="19">
        <v>18.392907745420001</v>
      </c>
      <c r="F25" s="19">
        <v>0.40572314524778402</v>
      </c>
      <c r="G25" s="19">
        <v>0</v>
      </c>
      <c r="H25" s="19">
        <v>0</v>
      </c>
      <c r="I25" s="19">
        <v>0</v>
      </c>
      <c r="J25" s="19">
        <v>0</v>
      </c>
      <c r="K25" s="19">
        <v>29.920021030095612</v>
      </c>
      <c r="L25" s="19">
        <v>0</v>
      </c>
      <c r="M25" s="19">
        <v>0</v>
      </c>
      <c r="N25" s="19">
        <v>0</v>
      </c>
      <c r="O25" s="19">
        <v>1.1480497960626239</v>
      </c>
      <c r="P25" s="4">
        <v>0</v>
      </c>
      <c r="Q25" s="19">
        <f>IFERROR(SUM(Tabel22[[#This Row],[GWP A1-A3]:[GWP C4]]),"0")</f>
        <v>49.866701716826014</v>
      </c>
      <c r="R25" s="19">
        <f>IFERROR(Tabel22[[#This Row],[GWP A-C]]/(Tabel22[[#This Row],[BVO scenario]]*Tabel22[[#This Row],[Levensduur scenario]]),"0")</f>
        <v>4.6757338693695282E-3</v>
      </c>
    </row>
    <row r="26" spans="1:18" ht="24.75" x14ac:dyDescent="0.6">
      <c r="A26" s="19">
        <v>142.19999999999999</v>
      </c>
      <c r="B26" s="19">
        <v>75</v>
      </c>
      <c r="C26" s="19" t="s">
        <v>54</v>
      </c>
      <c r="D26" s="19" t="s">
        <v>57</v>
      </c>
      <c r="E26" s="19">
        <v>207.30142176787385</v>
      </c>
      <c r="F26" s="19">
        <v>3.8116823160599589</v>
      </c>
      <c r="G26" s="19">
        <v>0</v>
      </c>
      <c r="H26" s="19">
        <v>0</v>
      </c>
      <c r="I26" s="19">
        <v>17.920936585661849</v>
      </c>
      <c r="J26" s="19">
        <v>0</v>
      </c>
      <c r="K26" s="19">
        <v>320.72047129110609</v>
      </c>
      <c r="L26" s="19">
        <v>0</v>
      </c>
      <c r="M26" s="19">
        <v>0</v>
      </c>
      <c r="N26" s="19">
        <v>-2.652348413549372</v>
      </c>
      <c r="O26" s="19">
        <v>-59.900652579225458</v>
      </c>
      <c r="P26" s="4">
        <v>-6.1208040312677809</v>
      </c>
      <c r="Q26" s="19">
        <f>IFERROR(SUM(Tabel22[[#This Row],[GWP A1-A3]:[GWP C4]]),"0")</f>
        <v>487.20151096792694</v>
      </c>
      <c r="R26" s="19">
        <f>IFERROR(Tabel22[[#This Row],[GWP A-C]]/(Tabel22[[#This Row],[BVO scenario]]*Tabel22[[#This Row],[Levensduur scenario]]),"0")</f>
        <v>4.5682279509416494E-2</v>
      </c>
    </row>
    <row r="27" spans="1:18" ht="24.75" x14ac:dyDescent="0.6">
      <c r="A27" s="19">
        <v>142.19999999999999</v>
      </c>
      <c r="B27" s="19">
        <v>75</v>
      </c>
      <c r="C27" s="19" t="s">
        <v>58</v>
      </c>
      <c r="D27" s="19" t="s">
        <v>59</v>
      </c>
      <c r="E27" s="19">
        <v>25.705679665769107</v>
      </c>
      <c r="F27" s="19">
        <v>0.42393690122028299</v>
      </c>
      <c r="G27" s="19">
        <v>0.99561305584439597</v>
      </c>
      <c r="H27" s="19">
        <v>0</v>
      </c>
      <c r="I27" s="19">
        <v>0</v>
      </c>
      <c r="J27" s="19">
        <v>0</v>
      </c>
      <c r="K27" s="19">
        <v>67.671263994928694</v>
      </c>
      <c r="L27" s="19">
        <v>0</v>
      </c>
      <c r="M27" s="19">
        <v>7.2642245011019999E-3</v>
      </c>
      <c r="N27" s="19">
        <v>6.9908284801629916</v>
      </c>
      <c r="O27" s="19">
        <v>5.9392589826413003E-2</v>
      </c>
      <c r="P27" s="4">
        <v>-0.34708291985994399</v>
      </c>
      <c r="Q27" s="19">
        <f>IFERROR(SUM(Tabel22[[#This Row],[GWP A1-A3]:[GWP C4]]),"0")</f>
        <v>101.85397891225298</v>
      </c>
      <c r="R27" s="19">
        <f>IFERROR(Tabel22[[#This Row],[GWP A-C]]/(Tabel22[[#This Row],[BVO scenario]]*Tabel22[[#This Row],[Levensduur scenario]]),"0")</f>
        <v>9.5503027578296273E-3</v>
      </c>
    </row>
    <row r="28" spans="1:18" ht="24.75" x14ac:dyDescent="0.6">
      <c r="A28" s="19">
        <v>142.19999999999999</v>
      </c>
      <c r="B28" s="19">
        <v>75</v>
      </c>
      <c r="C28" s="19" t="s">
        <v>60</v>
      </c>
      <c r="D28" s="19" t="s">
        <v>61</v>
      </c>
      <c r="E28" s="19">
        <v>22.72280777019412</v>
      </c>
      <c r="F28" s="19">
        <v>1.1721168101493069</v>
      </c>
      <c r="G28" s="19">
        <v>0</v>
      </c>
      <c r="H28" s="19">
        <v>0</v>
      </c>
      <c r="I28" s="19">
        <v>0</v>
      </c>
      <c r="J28" s="19">
        <v>0</v>
      </c>
      <c r="K28" s="19">
        <v>15.870769436422732</v>
      </c>
      <c r="L28" s="19">
        <v>0</v>
      </c>
      <c r="M28" s="19">
        <v>0</v>
      </c>
      <c r="N28" s="19">
        <v>0</v>
      </c>
      <c r="O28" s="19">
        <v>-18.123735694371526</v>
      </c>
      <c r="P28" s="4">
        <v>0</v>
      </c>
      <c r="Q28" s="19">
        <f>IFERROR(SUM(Tabel22[[#This Row],[GWP A1-A3]:[GWP C4]]),"0")</f>
        <v>21.641958322394636</v>
      </c>
      <c r="R28" s="19">
        <f>IFERROR(Tabel22[[#This Row],[GWP A-C]]/(Tabel22[[#This Row],[BVO scenario]]*Tabel22[[#This Row],[Levensduur scenario]]),"0")</f>
        <v>2.029250663140613E-3</v>
      </c>
    </row>
    <row r="29" spans="1:18" ht="24.75" x14ac:dyDescent="0.6">
      <c r="A29" s="19">
        <v>142.19999999999999</v>
      </c>
      <c r="B29" s="19">
        <v>75</v>
      </c>
      <c r="C29" s="19" t="s">
        <v>62</v>
      </c>
      <c r="D29" s="19" t="s">
        <v>63</v>
      </c>
      <c r="E29" s="19">
        <v>118.28529080980726</v>
      </c>
      <c r="F29" s="19">
        <v>2.2911324451909589</v>
      </c>
      <c r="G29" s="19">
        <v>3.4350202168020001</v>
      </c>
      <c r="H29" s="19">
        <v>0</v>
      </c>
      <c r="I29" s="19">
        <v>0.74735292640319995</v>
      </c>
      <c r="J29" s="19">
        <v>0</v>
      </c>
      <c r="K29" s="19">
        <v>116.54351072173169</v>
      </c>
      <c r="L29" s="19">
        <v>1.2012602560000001</v>
      </c>
      <c r="M29" s="19">
        <v>0.323731960446</v>
      </c>
      <c r="N29" s="19">
        <v>-1.2272631636104889</v>
      </c>
      <c r="O29" s="19">
        <v>-17.733293578428626</v>
      </c>
      <c r="P29" s="4">
        <v>-29.627558058122514</v>
      </c>
      <c r="Q29" s="19">
        <f>IFERROR(SUM(Tabel22[[#This Row],[GWP A1-A3]:[GWP C4]]),"0")</f>
        <v>223.86674259434199</v>
      </c>
      <c r="R29" s="19">
        <f>IFERROR(Tabel22[[#This Row],[GWP A-C]]/(Tabel22[[#This Row],[BVO scenario]]*Tabel22[[#This Row],[Levensduur scenario]]),"0")</f>
        <v>2.0990786928677167E-2</v>
      </c>
    </row>
    <row r="30" spans="1:18" ht="24.75" x14ac:dyDescent="0.6">
      <c r="A30" s="19">
        <v>142.19999999999999</v>
      </c>
      <c r="B30" s="19">
        <v>75</v>
      </c>
      <c r="C30" s="19" t="s">
        <v>64</v>
      </c>
      <c r="D30" s="19" t="s">
        <v>65</v>
      </c>
      <c r="E30" s="19">
        <v>199.93978753612501</v>
      </c>
      <c r="F30" s="19">
        <v>3.2970038802041248</v>
      </c>
      <c r="G30" s="19">
        <v>0</v>
      </c>
      <c r="H30" s="19">
        <v>0</v>
      </c>
      <c r="I30" s="19">
        <v>0</v>
      </c>
      <c r="J30" s="19">
        <v>0</v>
      </c>
      <c r="K30" s="19">
        <v>0</v>
      </c>
      <c r="L30" s="19">
        <v>0</v>
      </c>
      <c r="M30" s="19">
        <v>0</v>
      </c>
      <c r="N30" s="19">
        <v>0</v>
      </c>
      <c r="O30" s="19">
        <v>2.5778519312739379</v>
      </c>
      <c r="P30" s="4">
        <v>0</v>
      </c>
      <c r="Q30" s="19">
        <f>IFERROR(SUM(Tabel22[[#This Row],[GWP A1-A3]:[GWP C4]]),"0")</f>
        <v>205.81464334760307</v>
      </c>
      <c r="R30" s="19">
        <f>IFERROR(Tabel22[[#This Row],[GWP A-C]]/(Tabel22[[#This Row],[BVO scenario]]*Tabel22[[#This Row],[Levensduur scenario]]),"0")</f>
        <v>1.9298138147923402E-2</v>
      </c>
    </row>
    <row r="31" spans="1:18" ht="24.75" x14ac:dyDescent="0.6">
      <c r="A31" s="19">
        <v>142.19999999999999</v>
      </c>
      <c r="B31" s="19">
        <v>75</v>
      </c>
      <c r="C31" s="19" t="s">
        <v>64</v>
      </c>
      <c r="D31" s="19" t="s">
        <v>66</v>
      </c>
      <c r="E31" s="19">
        <v>3044.5616836389299</v>
      </c>
      <c r="F31" s="19">
        <v>243.97828713510526</v>
      </c>
      <c r="G31" s="19">
        <v>0</v>
      </c>
      <c r="H31" s="19">
        <v>0</v>
      </c>
      <c r="I31" s="19">
        <v>0</v>
      </c>
      <c r="J31" s="19">
        <v>0</v>
      </c>
      <c r="K31" s="19">
        <v>0</v>
      </c>
      <c r="L31" s="19">
        <v>0</v>
      </c>
      <c r="M31" s="19">
        <v>0</v>
      </c>
      <c r="N31" s="19">
        <v>2.940625216871843</v>
      </c>
      <c r="O31" s="19">
        <v>0.530535873251475</v>
      </c>
      <c r="P31" s="4">
        <v>8.821875650615528</v>
      </c>
      <c r="Q31" s="19">
        <f>IFERROR(SUM(Tabel22[[#This Row],[GWP A1-A3]:[GWP C4]]),"0")</f>
        <v>3292.0111318641589</v>
      </c>
      <c r="R31" s="19">
        <f>IFERROR(Tabel22[[#This Row],[GWP A-C]]/(Tabel22[[#This Row],[BVO scenario]]*Tabel22[[#This Row],[Levensduur scenario]]),"0")</f>
        <v>0.30867427396757235</v>
      </c>
    </row>
    <row r="32" spans="1:18" ht="24.75" x14ac:dyDescent="0.6">
      <c r="A32" s="19">
        <v>142.19999999999999</v>
      </c>
      <c r="B32" s="19">
        <v>75</v>
      </c>
      <c r="C32" s="19" t="s">
        <v>67</v>
      </c>
      <c r="D32" s="19" t="s">
        <v>68</v>
      </c>
      <c r="E32" s="19">
        <v>236.27986111530373</v>
      </c>
      <c r="F32" s="19">
        <v>8.0608319499958974</v>
      </c>
      <c r="G32" s="19">
        <v>0</v>
      </c>
      <c r="H32" s="19">
        <v>0</v>
      </c>
      <c r="I32" s="19">
        <v>0</v>
      </c>
      <c r="J32" s="19">
        <v>0</v>
      </c>
      <c r="K32" s="19">
        <v>0</v>
      </c>
      <c r="L32" s="19">
        <v>0</v>
      </c>
      <c r="M32" s="19">
        <v>0</v>
      </c>
      <c r="N32" s="19">
        <v>6.4881495428413996E-2</v>
      </c>
      <c r="O32" s="19">
        <v>113.11980537633268</v>
      </c>
      <c r="P32" s="4">
        <v>0.194644486285242</v>
      </c>
      <c r="Q32" s="19">
        <f>IFERROR(SUM(Tabel22[[#This Row],[GWP A1-A3]:[GWP C4]]),"0")</f>
        <v>357.52537993706073</v>
      </c>
      <c r="R32" s="19">
        <f>IFERROR(Tabel22[[#This Row],[GWP A-C]]/(Tabel22[[#This Row],[BVO scenario]]*Tabel22[[#This Row],[Levensduur scenario]]),"0")</f>
        <v>3.3523242375720651E-2</v>
      </c>
    </row>
    <row r="33" spans="1:18" ht="24.75" x14ac:dyDescent="0.6">
      <c r="A33" s="19">
        <v>142.19999999999999</v>
      </c>
      <c r="B33" s="19">
        <v>75</v>
      </c>
      <c r="C33" s="19" t="s">
        <v>69</v>
      </c>
      <c r="D33" s="19" t="s">
        <v>70</v>
      </c>
      <c r="E33" s="19">
        <v>28.391048392861439</v>
      </c>
      <c r="F33" s="19">
        <v>0.65643149870298001</v>
      </c>
      <c r="G33" s="19">
        <v>1.0130878720729599</v>
      </c>
      <c r="H33" s="19">
        <v>0</v>
      </c>
      <c r="I33" s="19">
        <v>0</v>
      </c>
      <c r="J33" s="19">
        <v>0</v>
      </c>
      <c r="K33" s="19">
        <v>15.8479459408696</v>
      </c>
      <c r="L33" s="19">
        <v>0</v>
      </c>
      <c r="M33" s="19">
        <v>0.220998604563337</v>
      </c>
      <c r="N33" s="19">
        <v>1.515394718104307</v>
      </c>
      <c r="O33" s="19">
        <v>6.0523095540160003E-3</v>
      </c>
      <c r="P33" s="4">
        <v>-0.10712151411984</v>
      </c>
      <c r="Q33" s="19">
        <f>IFERROR(SUM(Tabel22[[#This Row],[GWP A1-A3]:[GWP C4]]),"0")</f>
        <v>47.650959336728626</v>
      </c>
      <c r="R33" s="19">
        <f>IFERROR(Tabel22[[#This Row],[GWP A-C]]/(Tabel22[[#This Row],[BVO scenario]]*Tabel22[[#This Row],[Levensduur scenario]]),"0")</f>
        <v>4.4679755589994022E-3</v>
      </c>
    </row>
    <row r="34" spans="1:18" ht="24.75" x14ac:dyDescent="0.6">
      <c r="A34" s="19">
        <v>142.19999999999999</v>
      </c>
      <c r="B34" s="19">
        <v>75</v>
      </c>
      <c r="C34" s="19" t="s">
        <v>69</v>
      </c>
      <c r="D34" s="19" t="s">
        <v>70</v>
      </c>
      <c r="E34" s="19">
        <v>121.45059590279617</v>
      </c>
      <c r="F34" s="19">
        <v>2.80806807778497</v>
      </c>
      <c r="G34" s="19">
        <v>4.333764786089886</v>
      </c>
      <c r="H34" s="19">
        <v>0</v>
      </c>
      <c r="I34" s="19">
        <v>0</v>
      </c>
      <c r="J34" s="19">
        <v>0</v>
      </c>
      <c r="K34" s="19">
        <v>67.793990969275512</v>
      </c>
      <c r="L34" s="19">
        <v>0</v>
      </c>
      <c r="M34" s="19">
        <v>0.94538291952094</v>
      </c>
      <c r="N34" s="19">
        <v>6.4825218496684247</v>
      </c>
      <c r="O34" s="19">
        <v>2.5890435314403999E-2</v>
      </c>
      <c r="P34" s="4">
        <v>-0.45824203262376001</v>
      </c>
      <c r="Q34" s="19">
        <f>IFERROR(SUM(Tabel22[[#This Row],[GWP A1-A3]:[GWP C4]]),"0")</f>
        <v>203.84021494045029</v>
      </c>
      <c r="R34" s="19">
        <f>IFERROR(Tabel22[[#This Row],[GWP A-C]]/(Tabel22[[#This Row],[BVO scenario]]*Tabel22[[#This Row],[Levensduur scenario]]),"0")</f>
        <v>1.9113006557941892E-2</v>
      </c>
    </row>
    <row r="35" spans="1:18" ht="24.75" x14ac:dyDescent="0.6">
      <c r="A35" s="19">
        <v>142.19999999999999</v>
      </c>
      <c r="B35" s="19">
        <v>75</v>
      </c>
      <c r="C35" s="19" t="s">
        <v>69</v>
      </c>
      <c r="D35" s="19" t="s">
        <v>71</v>
      </c>
      <c r="E35" s="19">
        <v>626.27027950108436</v>
      </c>
      <c r="F35" s="19">
        <v>26.540402627433242</v>
      </c>
      <c r="G35" s="19">
        <v>0</v>
      </c>
      <c r="H35" s="19">
        <v>0</v>
      </c>
      <c r="I35" s="19">
        <v>0</v>
      </c>
      <c r="J35" s="19">
        <v>0</v>
      </c>
      <c r="K35" s="19">
        <v>0</v>
      </c>
      <c r="L35" s="19">
        <v>0</v>
      </c>
      <c r="M35" s="19">
        <v>0</v>
      </c>
      <c r="N35" s="19">
        <v>0</v>
      </c>
      <c r="O35" s="19">
        <v>225.29922816138193</v>
      </c>
      <c r="P35" s="4">
        <v>0</v>
      </c>
      <c r="Q35" s="19">
        <f>IFERROR(SUM(Tabel22[[#This Row],[GWP A1-A3]:[GWP C4]]),"0")</f>
        <v>878.10991028989952</v>
      </c>
      <c r="R35" s="19">
        <f>IFERROR(Tabel22[[#This Row],[GWP A-C]]/(Tabel22[[#This Row],[BVO scenario]]*Tabel22[[#This Row],[Levensduur scenario]]),"0")</f>
        <v>8.2335669037965256E-2</v>
      </c>
    </row>
    <row r="36" spans="1:18" ht="24.75" x14ac:dyDescent="0.6">
      <c r="A36" s="19">
        <v>142.19999999999999</v>
      </c>
      <c r="B36" s="19">
        <v>75</v>
      </c>
      <c r="C36" s="19" t="s">
        <v>69</v>
      </c>
      <c r="D36" s="19" t="s">
        <v>72</v>
      </c>
      <c r="E36" s="19">
        <v>616.95540176928841</v>
      </c>
      <c r="F36" s="19">
        <v>26.145651968621639</v>
      </c>
      <c r="G36" s="19">
        <v>0</v>
      </c>
      <c r="H36" s="19">
        <v>0</v>
      </c>
      <c r="I36" s="19">
        <v>0</v>
      </c>
      <c r="J36" s="19">
        <v>0</v>
      </c>
      <c r="K36" s="19">
        <v>0</v>
      </c>
      <c r="L36" s="19">
        <v>0</v>
      </c>
      <c r="M36" s="19">
        <v>0</v>
      </c>
      <c r="N36" s="19">
        <v>0</v>
      </c>
      <c r="O36" s="19">
        <v>221.94822328044913</v>
      </c>
      <c r="P36" s="4">
        <v>0</v>
      </c>
      <c r="Q36" s="19">
        <f>IFERROR(SUM(Tabel22[[#This Row],[GWP A1-A3]:[GWP C4]]),"0")</f>
        <v>865.04927701835925</v>
      </c>
      <c r="R36" s="19">
        <f>IFERROR(Tabel22[[#This Row],[GWP A-C]]/(Tabel22[[#This Row],[BVO scenario]]*Tabel22[[#This Row],[Levensduur scenario]]),"0")</f>
        <v>8.1111043320990089E-2</v>
      </c>
    </row>
    <row r="37" spans="1:18" ht="24.75" x14ac:dyDescent="0.6">
      <c r="A37" s="19">
        <v>142.19999999999999</v>
      </c>
      <c r="B37" s="19">
        <v>75</v>
      </c>
      <c r="C37" s="19" t="s">
        <v>69</v>
      </c>
      <c r="D37" s="19" t="s">
        <v>73</v>
      </c>
      <c r="E37" s="19">
        <v>463.2599191946544</v>
      </c>
      <c r="F37" s="19">
        <v>19.632266098230239</v>
      </c>
      <c r="G37" s="19">
        <v>0</v>
      </c>
      <c r="H37" s="19">
        <v>0</v>
      </c>
      <c r="I37" s="19">
        <v>0</v>
      </c>
      <c r="J37" s="19">
        <v>0</v>
      </c>
      <c r="K37" s="19">
        <v>0</v>
      </c>
      <c r="L37" s="19">
        <v>0</v>
      </c>
      <c r="M37" s="19">
        <v>0</v>
      </c>
      <c r="N37" s="19">
        <v>0</v>
      </c>
      <c r="O37" s="19">
        <v>166.65664274505792</v>
      </c>
      <c r="P37" s="4">
        <v>0</v>
      </c>
      <c r="Q37" s="19">
        <f>IFERROR(SUM(Tabel22[[#This Row],[GWP A1-A3]:[GWP C4]]),"0")</f>
        <v>649.54882803794249</v>
      </c>
      <c r="R37" s="19">
        <f>IFERROR(Tabel22[[#This Row],[GWP A-C]]/(Tabel22[[#This Row],[BVO scenario]]*Tabel22[[#This Row],[Levensduur scenario]]),"0")</f>
        <v>6.0904718990899435E-2</v>
      </c>
    </row>
    <row r="38" spans="1:18" ht="24.75" x14ac:dyDescent="0.6">
      <c r="A38" s="19">
        <v>142.19999999999999</v>
      </c>
      <c r="B38" s="19">
        <v>75</v>
      </c>
      <c r="C38" s="19" t="s">
        <v>74</v>
      </c>
      <c r="D38" s="19" t="s">
        <v>75</v>
      </c>
      <c r="E38" s="19">
        <v>154.44137780773417</v>
      </c>
      <c r="F38" s="19">
        <v>0.75957977237004703</v>
      </c>
      <c r="G38" s="19">
        <v>0</v>
      </c>
      <c r="H38" s="19">
        <v>0</v>
      </c>
      <c r="I38" s="19">
        <v>0</v>
      </c>
      <c r="J38" s="19">
        <v>0</v>
      </c>
      <c r="K38" s="19">
        <v>50.831942449828702</v>
      </c>
      <c r="L38" s="19">
        <v>0</v>
      </c>
      <c r="M38" s="19">
        <v>0</v>
      </c>
      <c r="N38" s="19">
        <v>-21.716615809715627</v>
      </c>
      <c r="O38" s="19">
        <v>18.294810382458724</v>
      </c>
      <c r="P38" s="4">
        <v>-50.115267253189906</v>
      </c>
      <c r="Q38" s="19">
        <f>IFERROR(SUM(Tabel22[[#This Row],[GWP A1-A3]:[GWP C4]]),"0")</f>
        <v>202.61109460267605</v>
      </c>
      <c r="R38" s="19">
        <f>IFERROR(Tabel22[[#This Row],[GWP A-C]]/(Tabel22[[#This Row],[BVO scenario]]*Tabel22[[#This Row],[Levensduur scenario]]),"0")</f>
        <v>1.8997758518769437E-2</v>
      </c>
    </row>
    <row r="39" spans="1:18" ht="24.75" x14ac:dyDescent="0.6">
      <c r="A39" s="19">
        <v>142.19999999999999</v>
      </c>
      <c r="B39" s="19">
        <v>75</v>
      </c>
      <c r="C39" s="19" t="s">
        <v>74</v>
      </c>
      <c r="D39" s="19" t="s">
        <v>76</v>
      </c>
      <c r="E39" s="19">
        <v>1395.767221758</v>
      </c>
      <c r="F39" s="19">
        <v>25.058038404835798</v>
      </c>
      <c r="G39" s="19">
        <v>0</v>
      </c>
      <c r="H39" s="19">
        <v>0</v>
      </c>
      <c r="I39" s="19">
        <v>0</v>
      </c>
      <c r="J39" s="19">
        <v>0</v>
      </c>
      <c r="K39" s="19">
        <v>0</v>
      </c>
      <c r="L39" s="19">
        <v>0</v>
      </c>
      <c r="M39" s="19">
        <v>0</v>
      </c>
      <c r="N39" s="19">
        <v>0.90605972134477797</v>
      </c>
      <c r="O39" s="19">
        <v>0.16346768120046001</v>
      </c>
      <c r="P39" s="4">
        <v>2.7181791640343338</v>
      </c>
      <c r="Q39" s="19">
        <f>IFERROR(SUM(Tabel22[[#This Row],[GWP A1-A3]:[GWP C4]]),"0")</f>
        <v>1421.894787565381</v>
      </c>
      <c r="R39" s="19">
        <f>IFERROR(Tabel22[[#This Row],[GWP A-C]]/(Tabel22[[#This Row],[BVO scenario]]*Tabel22[[#This Row],[Levensduur scenario]]),"0")</f>
        <v>0.13332346812614917</v>
      </c>
    </row>
    <row r="40" spans="1:18" ht="24.75" x14ac:dyDescent="0.6">
      <c r="A40" s="19">
        <v>142.19999999999999</v>
      </c>
      <c r="B40" s="19">
        <v>75</v>
      </c>
      <c r="C40" s="19" t="s">
        <v>77</v>
      </c>
      <c r="D40" s="19" t="s">
        <v>78</v>
      </c>
      <c r="E40" s="19">
        <v>100.878374415</v>
      </c>
      <c r="F40" s="19">
        <v>0.70148863829075903</v>
      </c>
      <c r="G40" s="19">
        <v>0</v>
      </c>
      <c r="H40" s="19">
        <v>0</v>
      </c>
      <c r="I40" s="19">
        <v>0</v>
      </c>
      <c r="J40" s="19">
        <v>0</v>
      </c>
      <c r="K40" s="19">
        <v>0</v>
      </c>
      <c r="L40" s="19">
        <v>0</v>
      </c>
      <c r="M40" s="19">
        <v>0</v>
      </c>
      <c r="N40" s="19">
        <v>-4.3002869689347749</v>
      </c>
      <c r="O40" s="19">
        <v>3.2938697296940002E-3</v>
      </c>
      <c r="P40" s="4">
        <v>-9.9237391590802506</v>
      </c>
      <c r="Q40" s="19">
        <f>IFERROR(SUM(Tabel22[[#This Row],[GWP A1-A3]:[GWP C4]]),"0")</f>
        <v>97.282869954085669</v>
      </c>
      <c r="R40" s="19">
        <f>IFERROR(Tabel22[[#This Row],[GWP A-C]]/(Tabel22[[#This Row],[BVO scenario]]*Tabel22[[#This Row],[Levensduur scenario]]),"0")</f>
        <v>9.1216943229334903E-3</v>
      </c>
    </row>
    <row r="41" spans="1:18" ht="24.75" x14ac:dyDescent="0.6">
      <c r="A41" s="19">
        <v>142.19999999999999</v>
      </c>
      <c r="B41" s="19">
        <v>75</v>
      </c>
      <c r="C41" s="19" t="s">
        <v>77</v>
      </c>
      <c r="D41" s="19" t="s">
        <v>79</v>
      </c>
      <c r="E41" s="19">
        <v>36.513992335046758</v>
      </c>
      <c r="F41" s="19">
        <v>0.31202819191564202</v>
      </c>
      <c r="G41" s="19">
        <v>0</v>
      </c>
      <c r="H41" s="19">
        <v>0</v>
      </c>
      <c r="I41" s="19">
        <v>0</v>
      </c>
      <c r="J41" s="19">
        <v>0</v>
      </c>
      <c r="K41" s="19">
        <v>65.443436276012406</v>
      </c>
      <c r="L41" s="19">
        <v>0</v>
      </c>
      <c r="M41" s="19">
        <v>0</v>
      </c>
      <c r="N41" s="19">
        <v>7.7475639940806001E-2</v>
      </c>
      <c r="O41" s="19">
        <v>20.127083654785217</v>
      </c>
      <c r="P41" s="4">
        <v>0.232426919822419</v>
      </c>
      <c r="Q41" s="19">
        <f>IFERROR(SUM(Tabel22[[#This Row],[GWP A1-A3]:[GWP C4]]),"0")</f>
        <v>122.47401609770083</v>
      </c>
      <c r="R41" s="19">
        <f>IFERROR(Tabel22[[#This Row],[GWP A-C]]/(Tabel22[[#This Row],[BVO scenario]]*Tabel22[[#This Row],[Levensduur scenario]]),"0")</f>
        <v>1.1483733342494216E-2</v>
      </c>
    </row>
    <row r="42" spans="1:18" ht="24.75" x14ac:dyDescent="0.6">
      <c r="A42" s="19">
        <v>142.19999999999999</v>
      </c>
      <c r="B42" s="19">
        <v>75</v>
      </c>
      <c r="C42" s="19" t="s">
        <v>77</v>
      </c>
      <c r="D42" s="19" t="s">
        <v>80</v>
      </c>
      <c r="E42" s="19">
        <v>18.268932641752556</v>
      </c>
      <c r="F42" s="19">
        <v>0.15611609840218299</v>
      </c>
      <c r="G42" s="19">
        <v>0</v>
      </c>
      <c r="H42" s="19">
        <v>0</v>
      </c>
      <c r="I42" s="19">
        <v>0</v>
      </c>
      <c r="J42" s="19">
        <v>0</v>
      </c>
      <c r="K42" s="19">
        <v>32.743111687180708</v>
      </c>
      <c r="L42" s="19">
        <v>0</v>
      </c>
      <c r="M42" s="19">
        <v>0</v>
      </c>
      <c r="N42" s="19">
        <v>3.8763146863475997E-2</v>
      </c>
      <c r="O42" s="19">
        <v>10.070121398674472</v>
      </c>
      <c r="P42" s="4">
        <v>0.11628944059042901</v>
      </c>
      <c r="Q42" s="19">
        <f>IFERROR(SUM(Tabel22[[#This Row],[GWP A1-A3]:[GWP C4]]),"0")</f>
        <v>61.277044972873398</v>
      </c>
      <c r="R42" s="19">
        <f>IFERROR(Tabel22[[#This Row],[GWP A-C]]/(Tabel22[[#This Row],[BVO scenario]]*Tabel22[[#This Row],[Levensduur scenario]]),"0")</f>
        <v>5.745620719444294E-3</v>
      </c>
    </row>
    <row r="43" spans="1:18" ht="24.75" x14ac:dyDescent="0.6">
      <c r="A43" s="19">
        <v>142.19999999999999</v>
      </c>
      <c r="B43" s="19">
        <v>75</v>
      </c>
      <c r="C43" s="19" t="s">
        <v>81</v>
      </c>
      <c r="D43" s="19" t="s">
        <v>82</v>
      </c>
      <c r="E43" s="19">
        <v>21.044254175035849</v>
      </c>
      <c r="F43" s="19">
        <v>0.16029127406902899</v>
      </c>
      <c r="G43" s="19">
        <v>0</v>
      </c>
      <c r="H43" s="19">
        <v>0</v>
      </c>
      <c r="I43" s="19">
        <v>0</v>
      </c>
      <c r="J43" s="19">
        <v>0</v>
      </c>
      <c r="K43" s="19">
        <v>13.973942870045599</v>
      </c>
      <c r="L43" s="19">
        <v>0</v>
      </c>
      <c r="M43" s="19">
        <v>0</v>
      </c>
      <c r="N43" s="19">
        <v>1.8165911487889E-2</v>
      </c>
      <c r="O43" s="19">
        <v>6.6706766450347654</v>
      </c>
      <c r="P43" s="4">
        <v>5.4497734463667999E-2</v>
      </c>
      <c r="Q43" s="19">
        <f>IFERROR(SUM(Tabel22[[#This Row],[GWP A1-A3]:[GWP C4]]),"0")</f>
        <v>41.867330875673133</v>
      </c>
      <c r="R43" s="19">
        <f>IFERROR(Tabel22[[#This Row],[GWP A-C]]/(Tabel22[[#This Row],[BVO scenario]]*Tabel22[[#This Row],[Levensduur scenario]]),"0")</f>
        <v>3.9256756564156709E-3</v>
      </c>
    </row>
    <row r="44" spans="1:18" ht="24.75" x14ac:dyDescent="0.6">
      <c r="A44" s="19">
        <v>142.19999999999999</v>
      </c>
      <c r="B44" s="19">
        <v>75</v>
      </c>
      <c r="C44" s="19" t="s">
        <v>81</v>
      </c>
      <c r="D44" s="19" t="s">
        <v>83</v>
      </c>
      <c r="E44" s="19">
        <v>10.085917129812618</v>
      </c>
      <c r="F44" s="19">
        <v>6.8049034458686E-2</v>
      </c>
      <c r="G44" s="19">
        <v>0</v>
      </c>
      <c r="H44" s="19">
        <v>0</v>
      </c>
      <c r="I44" s="19">
        <v>0</v>
      </c>
      <c r="J44" s="19">
        <v>0</v>
      </c>
      <c r="K44" s="19">
        <v>5.5636241466002962</v>
      </c>
      <c r="L44" s="19">
        <v>0</v>
      </c>
      <c r="M44" s="19">
        <v>0</v>
      </c>
      <c r="N44" s="19">
        <v>-3.1858600888470001E-3</v>
      </c>
      <c r="O44" s="19">
        <v>0.98381997383855002</v>
      </c>
      <c r="P44" s="4">
        <v>-7.3519848204149996E-3</v>
      </c>
      <c r="Q44" s="19">
        <f>IFERROR(SUM(Tabel22[[#This Row],[GWP A1-A3]:[GWP C4]]),"0")</f>
        <v>16.698224424621305</v>
      </c>
      <c r="R44" s="19">
        <f>IFERROR(Tabel22[[#This Row],[GWP A-C]]/(Tabel22[[#This Row],[BVO scenario]]*Tabel22[[#This Row],[Levensduur scenario]]),"0")</f>
        <v>1.5657031809302676E-3</v>
      </c>
    </row>
    <row r="45" spans="1:18" ht="24.75" x14ac:dyDescent="0.6">
      <c r="A45" s="19">
        <v>142.19999999999999</v>
      </c>
      <c r="B45" s="19">
        <v>75</v>
      </c>
      <c r="C45" s="19" t="s">
        <v>84</v>
      </c>
      <c r="D45" s="19" t="s">
        <v>85</v>
      </c>
      <c r="E45" s="19">
        <v>184.38454129475011</v>
      </c>
      <c r="F45" s="19">
        <v>0.87677026593944196</v>
      </c>
      <c r="G45" s="19">
        <v>0</v>
      </c>
      <c r="H45" s="19">
        <v>0</v>
      </c>
      <c r="I45" s="19">
        <v>0</v>
      </c>
      <c r="J45" s="19">
        <v>0</v>
      </c>
      <c r="K45" s="19">
        <v>332.5301695422566</v>
      </c>
      <c r="L45" s="19">
        <v>0</v>
      </c>
      <c r="M45" s="19">
        <v>8.66494394157E-4</v>
      </c>
      <c r="N45" s="19">
        <v>0.16234962712749801</v>
      </c>
      <c r="O45" s="19">
        <v>47.731107801187704</v>
      </c>
      <c r="P45" s="4">
        <v>-11.468855788561157</v>
      </c>
      <c r="Q45" s="19">
        <f>IFERROR(SUM(Tabel22[[#This Row],[GWP A1-A3]:[GWP C4]]),"0")</f>
        <v>565.68580502565544</v>
      </c>
      <c r="R45" s="19">
        <f>IFERROR(Tabel22[[#This Row],[GWP A-C]]/(Tabel22[[#This Row],[BVO scenario]]*Tabel22[[#This Row],[Levensduur scenario]]),"0")</f>
        <v>5.3041331929269145E-2</v>
      </c>
    </row>
    <row r="46" spans="1:18" ht="24.75" x14ac:dyDescent="0.6">
      <c r="A46" s="19">
        <v>142.19999999999999</v>
      </c>
      <c r="B46" s="19">
        <v>75</v>
      </c>
      <c r="C46" s="19" t="s">
        <v>84</v>
      </c>
      <c r="D46" s="19" t="s">
        <v>86</v>
      </c>
      <c r="E46" s="19">
        <v>92.153587985165203</v>
      </c>
      <c r="F46" s="19">
        <v>0.32095856100671999</v>
      </c>
      <c r="G46" s="19">
        <v>12.969276526841035</v>
      </c>
      <c r="H46" s="19">
        <v>149.39599999999999</v>
      </c>
      <c r="I46" s="19">
        <v>0</v>
      </c>
      <c r="J46" s="19">
        <v>0</v>
      </c>
      <c r="K46" s="19">
        <v>1013.2995944321303</v>
      </c>
      <c r="L46" s="19">
        <v>8.7948878979831999</v>
      </c>
      <c r="M46" s="19">
        <v>2.5683746675060001E-3</v>
      </c>
      <c r="N46" s="19">
        <v>4.6977627197426637</v>
      </c>
      <c r="O46" s="19">
        <v>4.2513552583059999E-2</v>
      </c>
      <c r="P46" s="4">
        <v>-15.0526570099568</v>
      </c>
      <c r="Q46" s="19">
        <f>IFERROR(SUM(Tabel22[[#This Row],[GWP A1-A3]:[GWP C4]]),"0")</f>
        <v>1281.67715005012</v>
      </c>
      <c r="R46" s="19">
        <f>IFERROR(Tabel22[[#This Row],[GWP A-C]]/(Tabel22[[#This Row],[BVO scenario]]*Tabel22[[#This Row],[Levensduur scenario]]),"0")</f>
        <v>0.12017601031881106</v>
      </c>
    </row>
    <row r="47" spans="1:18" ht="24.75" x14ac:dyDescent="0.6">
      <c r="A47" s="19">
        <v>142.19999999999999</v>
      </c>
      <c r="B47" s="19">
        <v>75</v>
      </c>
      <c r="C47" s="19" t="s">
        <v>84</v>
      </c>
      <c r="D47" s="19" t="s">
        <v>87</v>
      </c>
      <c r="E47" s="19">
        <v>66.323042177109315</v>
      </c>
      <c r="F47" s="19">
        <v>0.36044475286160099</v>
      </c>
      <c r="G47" s="19">
        <v>0</v>
      </c>
      <c r="H47" s="19">
        <v>0</v>
      </c>
      <c r="I47" s="19">
        <v>0</v>
      </c>
      <c r="J47" s="19">
        <v>0</v>
      </c>
      <c r="K47" s="19">
        <v>75.113176663520065</v>
      </c>
      <c r="L47" s="19">
        <v>0</v>
      </c>
      <c r="M47" s="19">
        <v>6.9319551532600005E-4</v>
      </c>
      <c r="N47" s="19">
        <v>-0.43497284483398102</v>
      </c>
      <c r="O47" s="19">
        <v>7.2000500838142063</v>
      </c>
      <c r="P47" s="4">
        <v>-7.7252277838864174</v>
      </c>
      <c r="Q47" s="19">
        <f>IFERROR(SUM(Tabel22[[#This Row],[GWP A1-A3]:[GWP C4]]),"0")</f>
        <v>148.56243402798651</v>
      </c>
      <c r="R47" s="19">
        <f>IFERROR(Tabel22[[#This Row],[GWP A-C]]/(Tabel22[[#This Row],[BVO scenario]]*Tabel22[[#This Row],[Levensduur scenario]]),"0")</f>
        <v>1.3929904737739007E-2</v>
      </c>
    </row>
    <row r="48" spans="1:18" ht="24.75" x14ac:dyDescent="0.6">
      <c r="A48" s="19">
        <v>142.19999999999999</v>
      </c>
      <c r="B48" s="19">
        <v>75</v>
      </c>
      <c r="C48" s="19" t="s">
        <v>84</v>
      </c>
      <c r="D48" s="19" t="s">
        <v>88</v>
      </c>
      <c r="E48" s="19">
        <v>276.64383077339426</v>
      </c>
      <c r="F48" s="19">
        <v>1.869154358451665</v>
      </c>
      <c r="G48" s="19">
        <v>0</v>
      </c>
      <c r="H48" s="19">
        <v>0</v>
      </c>
      <c r="I48" s="19">
        <v>0</v>
      </c>
      <c r="J48" s="19">
        <v>0</v>
      </c>
      <c r="K48" s="19">
        <v>569.04210899516193</v>
      </c>
      <c r="L48" s="19">
        <v>0</v>
      </c>
      <c r="M48" s="19">
        <v>1.4896232287887E-2</v>
      </c>
      <c r="N48" s="19">
        <v>17.396621984166032</v>
      </c>
      <c r="O48" s="19">
        <v>3.6804444179720001E-2</v>
      </c>
      <c r="P48" s="4">
        <v>-89.036904521511573</v>
      </c>
      <c r="Q48" s="19">
        <f>IFERROR(SUM(Tabel22[[#This Row],[GWP A1-A3]:[GWP C4]]),"0")</f>
        <v>865.00341678764141</v>
      </c>
      <c r="R48" s="19">
        <f>IFERROR(Tabel22[[#This Row],[GWP A-C]]/(Tabel22[[#This Row],[BVO scenario]]*Tabel22[[#This Row],[Levensduur scenario]]),"0")</f>
        <v>8.1106743252474578E-2</v>
      </c>
    </row>
    <row r="49" spans="1:18" ht="24.75" x14ac:dyDescent="0.6">
      <c r="A49" s="19">
        <v>142.19999999999999</v>
      </c>
      <c r="B49" s="19">
        <v>75</v>
      </c>
      <c r="C49" s="19" t="s">
        <v>89</v>
      </c>
      <c r="D49" s="19" t="s">
        <v>90</v>
      </c>
      <c r="E49" s="19">
        <v>135.53298534561034</v>
      </c>
      <c r="F49" s="19">
        <v>1.069890625621575</v>
      </c>
      <c r="G49" s="19">
        <v>0</v>
      </c>
      <c r="H49" s="19">
        <v>0</v>
      </c>
      <c r="I49" s="19">
        <v>0</v>
      </c>
      <c r="J49" s="19">
        <v>0</v>
      </c>
      <c r="K49" s="19">
        <v>78.4001637647888</v>
      </c>
      <c r="L49" s="19">
        <v>0</v>
      </c>
      <c r="M49" s="19">
        <v>7.1158264607279996E-3</v>
      </c>
      <c r="N49" s="19">
        <v>0</v>
      </c>
      <c r="O49" s="19">
        <v>0.17642298193087899</v>
      </c>
      <c r="P49" s="4">
        <v>-68.186271485433323</v>
      </c>
      <c r="Q49" s="19">
        <f>IFERROR(SUM(Tabel22[[#This Row],[GWP A1-A3]:[GWP C4]]),"0")</f>
        <v>215.18657854441233</v>
      </c>
      <c r="R49" s="19">
        <f>IFERROR(Tabel22[[#This Row],[GWP A-C]]/(Tabel22[[#This Row],[BVO scenario]]*Tabel22[[#This Row],[Levensduur scenario]]),"0")</f>
        <v>2.0176894378285262E-2</v>
      </c>
    </row>
    <row r="50" spans="1:18" ht="24.75" x14ac:dyDescent="0.6">
      <c r="A50" s="19">
        <v>142.19999999999999</v>
      </c>
      <c r="B50" s="19">
        <v>75</v>
      </c>
      <c r="C50" s="19" t="s">
        <v>89</v>
      </c>
      <c r="D50" s="19" t="s">
        <v>91</v>
      </c>
      <c r="E50" s="19">
        <v>84.323557306110985</v>
      </c>
      <c r="F50" s="19">
        <v>0.62758092319091896</v>
      </c>
      <c r="G50" s="19">
        <v>0</v>
      </c>
      <c r="H50" s="19">
        <v>0</v>
      </c>
      <c r="I50" s="19">
        <v>0</v>
      </c>
      <c r="J50" s="19">
        <v>0</v>
      </c>
      <c r="K50" s="19">
        <v>103.32086947304899</v>
      </c>
      <c r="L50" s="19">
        <v>0</v>
      </c>
      <c r="M50" s="19">
        <v>0</v>
      </c>
      <c r="N50" s="19">
        <v>-3.4635109210679998E-2</v>
      </c>
      <c r="O50" s="19">
        <v>4.0836982893340057</v>
      </c>
      <c r="P50" s="4">
        <v>-20.119621760725906</v>
      </c>
      <c r="Q50" s="19">
        <f>IFERROR(SUM(Tabel22[[#This Row],[GWP A1-A3]:[GWP C4]]),"0")</f>
        <v>192.3210708824742</v>
      </c>
      <c r="R50" s="19">
        <f>IFERROR(Tabel22[[#This Row],[GWP A-C]]/(Tabel22[[#This Row],[BVO scenario]]*Tabel22[[#This Row],[Levensduur scenario]]),"0")</f>
        <v>1.8032918038675499E-2</v>
      </c>
    </row>
    <row r="51" spans="1:18" ht="24.75" x14ac:dyDescent="0.6">
      <c r="A51" s="19">
        <v>142.19999999999999</v>
      </c>
      <c r="B51" s="19">
        <v>75</v>
      </c>
      <c r="C51" s="19" t="s">
        <v>92</v>
      </c>
      <c r="D51" s="19" t="s">
        <v>93</v>
      </c>
      <c r="E51" s="19">
        <v>25.363030030000001</v>
      </c>
      <c r="F51" s="19">
        <v>30.787493099999999</v>
      </c>
      <c r="G51" s="19">
        <v>0</v>
      </c>
      <c r="H51" s="19">
        <v>0</v>
      </c>
      <c r="I51" s="19">
        <v>0</v>
      </c>
      <c r="J51" s="19">
        <v>0</v>
      </c>
      <c r="K51" s="19">
        <v>0</v>
      </c>
      <c r="L51" s="19">
        <v>0</v>
      </c>
      <c r="M51" s="19">
        <v>1.0394444099E-2</v>
      </c>
      <c r="N51" s="19">
        <v>1.4118264693</v>
      </c>
      <c r="O51" s="19">
        <v>0</v>
      </c>
      <c r="P51" s="4">
        <v>0</v>
      </c>
      <c r="Q51" s="19">
        <f>IFERROR(SUM(Tabel22[[#This Row],[GWP A1-A3]:[GWP C4]]),"0")</f>
        <v>57.572744043398998</v>
      </c>
      <c r="R51" s="19">
        <f>IFERROR(Tabel22[[#This Row],[GWP A-C]]/(Tabel22[[#This Row],[BVO scenario]]*Tabel22[[#This Row],[Levensduur scenario]]),"0")</f>
        <v>5.3982882366056259E-3</v>
      </c>
    </row>
    <row r="52" spans="1:18" ht="24.75" x14ac:dyDescent="0.6">
      <c r="A52" s="19">
        <v>142.19999999999999</v>
      </c>
      <c r="B52" s="19">
        <v>75</v>
      </c>
      <c r="C52" s="19" t="s">
        <v>92</v>
      </c>
      <c r="D52" s="19" t="s">
        <v>94</v>
      </c>
      <c r="E52" s="19">
        <v>1469.6476852000003</v>
      </c>
      <c r="F52" s="19">
        <v>1.9944017679999999</v>
      </c>
      <c r="G52" s="19">
        <v>0.83674375999999995</v>
      </c>
      <c r="H52" s="19">
        <v>0</v>
      </c>
      <c r="I52" s="19">
        <v>0</v>
      </c>
      <c r="J52" s="19">
        <v>0</v>
      </c>
      <c r="K52" s="19">
        <v>2772.5290108784006</v>
      </c>
      <c r="L52" s="19">
        <v>0</v>
      </c>
      <c r="M52" s="19">
        <v>0.65081524400000001</v>
      </c>
      <c r="N52" s="19">
        <v>32.716077728000002</v>
      </c>
      <c r="O52" s="19">
        <v>0.79639749920000003</v>
      </c>
      <c r="P52" s="4">
        <v>-148.90242975999999</v>
      </c>
      <c r="Q52" s="19">
        <f>IFERROR(SUM(Tabel22[[#This Row],[GWP A1-A3]:[GWP C4]]),"0")</f>
        <v>4279.1711320776003</v>
      </c>
      <c r="R52" s="19">
        <f>IFERROR(Tabel22[[#This Row],[GWP A-C]]/(Tabel22[[#This Row],[BVO scenario]]*Tabel22[[#This Row],[Levensduur scenario]]),"0")</f>
        <v>0.40123498659893109</v>
      </c>
    </row>
    <row r="53" spans="1:18" ht="24.75" x14ac:dyDescent="0.6">
      <c r="A53" s="19">
        <v>142.19999999999999</v>
      </c>
      <c r="B53" s="19">
        <v>75</v>
      </c>
      <c r="C53" s="19" t="s">
        <v>95</v>
      </c>
      <c r="D53" s="19" t="s">
        <v>96</v>
      </c>
      <c r="E53" s="19">
        <v>0</v>
      </c>
      <c r="F53" s="19">
        <v>0</v>
      </c>
      <c r="G53" s="19">
        <v>29.674199999999999</v>
      </c>
      <c r="H53" s="19">
        <v>0</v>
      </c>
      <c r="I53" s="19">
        <v>0</v>
      </c>
      <c r="J53" s="19">
        <v>0</v>
      </c>
      <c r="K53" s="19">
        <v>2195.8908000000001</v>
      </c>
      <c r="L53" s="19">
        <v>0</v>
      </c>
      <c r="M53" s="19">
        <v>0</v>
      </c>
      <c r="N53" s="19">
        <v>0</v>
      </c>
      <c r="O53" s="19">
        <v>0</v>
      </c>
      <c r="P53" s="4">
        <v>0</v>
      </c>
      <c r="Q53" s="19">
        <f>IFERROR(SUM(Tabel22[[#This Row],[GWP A1-A3]:[GWP C4]]),"0")</f>
        <v>2225.5650000000001</v>
      </c>
      <c r="R53" s="19">
        <f>IFERROR(Tabel22[[#This Row],[GWP A-C]]/(Tabel22[[#This Row],[BVO scenario]]*Tabel22[[#This Row],[Levensduur scenario]]),"0")</f>
        <v>0.20867932489451477</v>
      </c>
    </row>
    <row r="54" spans="1:18" ht="24.75" x14ac:dyDescent="0.6">
      <c r="A54" s="19">
        <v>142.19999999999999</v>
      </c>
      <c r="B54" s="19">
        <v>75</v>
      </c>
      <c r="C54" s="19" t="s">
        <v>95</v>
      </c>
      <c r="D54" s="19" t="s">
        <v>97</v>
      </c>
      <c r="E54" s="19">
        <v>0</v>
      </c>
      <c r="F54" s="19">
        <v>0</v>
      </c>
      <c r="G54" s="19">
        <v>1322.3240000000001</v>
      </c>
      <c r="H54" s="19">
        <v>0</v>
      </c>
      <c r="I54" s="19">
        <v>0</v>
      </c>
      <c r="J54" s="19">
        <v>0</v>
      </c>
      <c r="K54" s="19">
        <v>97851.975999999995</v>
      </c>
      <c r="L54" s="19">
        <v>0</v>
      </c>
      <c r="M54" s="19">
        <v>0</v>
      </c>
      <c r="N54" s="19">
        <v>0</v>
      </c>
      <c r="O54" s="19">
        <v>0</v>
      </c>
      <c r="P54" s="4">
        <v>0</v>
      </c>
      <c r="Q54" s="19">
        <f>IFERROR(SUM(Tabel22[[#This Row],[GWP A1-A3]:[GWP C4]]),"0")</f>
        <v>99174.299999999988</v>
      </c>
      <c r="R54" s="19">
        <f>IFERROR(Tabel22[[#This Row],[GWP A-C]]/(Tabel22[[#This Row],[BVO scenario]]*Tabel22[[#This Row],[Levensduur scenario]]),"0")</f>
        <v>9.2990436005625874</v>
      </c>
    </row>
    <row r="55" spans="1:18" ht="24.75" x14ac:dyDescent="0.6">
      <c r="A55" s="19">
        <v>142.19999999999999</v>
      </c>
      <c r="B55" s="19">
        <v>75</v>
      </c>
      <c r="C55" s="19" t="s">
        <v>95</v>
      </c>
      <c r="D55" s="19" t="s">
        <v>98</v>
      </c>
      <c r="E55" s="19">
        <v>0</v>
      </c>
      <c r="F55" s="19">
        <v>0</v>
      </c>
      <c r="G55" s="19">
        <v>0.78225</v>
      </c>
      <c r="H55" s="19">
        <v>0</v>
      </c>
      <c r="I55" s="19">
        <v>0</v>
      </c>
      <c r="J55" s="19">
        <v>0</v>
      </c>
      <c r="K55" s="19">
        <v>57.886500000000005</v>
      </c>
      <c r="L55" s="19">
        <v>0</v>
      </c>
      <c r="M55" s="19">
        <v>0</v>
      </c>
      <c r="N55" s="19">
        <v>0</v>
      </c>
      <c r="O55" s="19">
        <v>0</v>
      </c>
      <c r="P55" s="4">
        <v>0</v>
      </c>
      <c r="Q55" s="19">
        <f>IFERROR(SUM(Tabel22[[#This Row],[GWP A1-A3]:[GWP C4]]),"0")</f>
        <v>58.668750000000003</v>
      </c>
      <c r="R55" s="19">
        <f>IFERROR(Tabel22[[#This Row],[GWP A-C]]/(Tabel22[[#This Row],[BVO scenario]]*Tabel22[[#This Row],[Levensduur scenario]]),"0")</f>
        <v>5.501054852320675E-3</v>
      </c>
    </row>
    <row r="56" spans="1:18" ht="24.75" x14ac:dyDescent="0.6">
      <c r="A56" s="19">
        <v>142.19999999999999</v>
      </c>
      <c r="B56" s="19">
        <v>75</v>
      </c>
      <c r="C56" s="19" t="s">
        <v>99</v>
      </c>
      <c r="D56" s="19" t="s">
        <v>100</v>
      </c>
      <c r="E56" s="19">
        <v>99.485932520000006</v>
      </c>
      <c r="F56" s="19">
        <v>1.428313273686</v>
      </c>
      <c r="G56" s="19">
        <v>0</v>
      </c>
      <c r="H56" s="19">
        <v>0</v>
      </c>
      <c r="I56" s="19">
        <v>0</v>
      </c>
      <c r="J56" s="19">
        <v>0</v>
      </c>
      <c r="K56" s="19">
        <v>0</v>
      </c>
      <c r="L56" s="19">
        <v>0</v>
      </c>
      <c r="M56" s="19">
        <v>0</v>
      </c>
      <c r="N56" s="19">
        <v>0.10224984912024999</v>
      </c>
      <c r="O56" s="19">
        <v>23.920583514905999</v>
      </c>
      <c r="P56" s="4">
        <v>0.30674954736075</v>
      </c>
      <c r="Q56" s="19">
        <f>IFERROR(SUM(Tabel22[[#This Row],[GWP A1-A3]:[GWP C4]]),"0")</f>
        <v>124.93707915771226</v>
      </c>
      <c r="R56" s="19">
        <f>IFERROR(Tabel22[[#This Row],[GWP A-C]]/(Tabel22[[#This Row],[BVO scenario]]*Tabel22[[#This Row],[Levensduur scenario]]),"0")</f>
        <v>1.1714681590033967E-2</v>
      </c>
    </row>
    <row r="57" spans="1:18" ht="24.75" x14ac:dyDescent="0.6">
      <c r="A57" s="19">
        <v>142.19999999999999</v>
      </c>
      <c r="B57" s="19">
        <v>75</v>
      </c>
      <c r="C57" s="19" t="s">
        <v>99</v>
      </c>
      <c r="D57" s="19" t="s">
        <v>101</v>
      </c>
      <c r="E57" s="19">
        <v>18.053273170400001</v>
      </c>
      <c r="F57" s="19">
        <v>0.343853195517</v>
      </c>
      <c r="G57" s="19">
        <v>0</v>
      </c>
      <c r="H57" s="19">
        <v>0</v>
      </c>
      <c r="I57" s="19">
        <v>0</v>
      </c>
      <c r="J57" s="19">
        <v>0</v>
      </c>
      <c r="K57" s="19">
        <v>0</v>
      </c>
      <c r="L57" s="19">
        <v>0</v>
      </c>
      <c r="M57" s="19">
        <v>0</v>
      </c>
      <c r="N57" s="19">
        <v>3.3490093207999999E-3</v>
      </c>
      <c r="O57" s="19">
        <v>1.1215739164499999E-2</v>
      </c>
      <c r="P57" s="4">
        <v>1.00470279624E-2</v>
      </c>
      <c r="Q57" s="19">
        <f>IFERROR(SUM(Tabel22[[#This Row],[GWP A1-A3]:[GWP C4]]),"0")</f>
        <v>18.411691114402299</v>
      </c>
      <c r="R57" s="19">
        <f>IFERROR(Tabel22[[#This Row],[GWP A-C]]/(Tabel22[[#This Row],[BVO scenario]]*Tabel22[[#This Row],[Levensduur scenario]]),"0")</f>
        <v>1.7263657866293763E-3</v>
      </c>
    </row>
    <row r="58" spans="1:18" ht="24.75" x14ac:dyDescent="0.6">
      <c r="A58" s="19">
        <v>142.19999999999999</v>
      </c>
      <c r="B58" s="19">
        <v>75</v>
      </c>
      <c r="C58" s="19" t="s">
        <v>99</v>
      </c>
      <c r="D58" s="19" t="s">
        <v>102</v>
      </c>
      <c r="E58" s="19">
        <v>18.056868926270202</v>
      </c>
      <c r="F58" s="19">
        <v>1.0662299524410299</v>
      </c>
      <c r="G58" s="19">
        <v>0</v>
      </c>
      <c r="H58" s="19">
        <v>0</v>
      </c>
      <c r="I58" s="19">
        <v>0</v>
      </c>
      <c r="J58" s="19">
        <v>0</v>
      </c>
      <c r="K58" s="19">
        <v>40.025870317447918</v>
      </c>
      <c r="L58" s="19">
        <v>0</v>
      </c>
      <c r="M58" s="19">
        <v>0</v>
      </c>
      <c r="N58" s="19">
        <v>-8.2329503156549994E-2</v>
      </c>
      <c r="O58" s="19">
        <v>1.1621569442997799</v>
      </c>
      <c r="P58" s="4">
        <v>-0.18999116113049999</v>
      </c>
      <c r="Q58" s="19">
        <f>IFERROR(SUM(Tabel22[[#This Row],[GWP A1-A3]:[GWP C4]]),"0")</f>
        <v>60.228796637302381</v>
      </c>
      <c r="R58" s="19">
        <f>IFERROR(Tabel22[[#This Row],[GWP A-C]]/(Tabel22[[#This Row],[BVO scenario]]*Tabel22[[#This Row],[Levensduur scenario]]),"0")</f>
        <v>5.6473320803846587E-3</v>
      </c>
    </row>
    <row r="59" spans="1:18" ht="24.75" x14ac:dyDescent="0.6">
      <c r="A59" s="19">
        <v>142.19999999999999</v>
      </c>
      <c r="B59" s="19">
        <v>50</v>
      </c>
      <c r="C59" s="19" t="s">
        <v>99</v>
      </c>
      <c r="D59" s="19" t="s">
        <v>101</v>
      </c>
      <c r="E59" s="19">
        <v>18.053273170400001</v>
      </c>
      <c r="F59" s="19">
        <v>0.343853195517</v>
      </c>
      <c r="G59" s="19">
        <v>0</v>
      </c>
      <c r="H59" s="19">
        <v>0</v>
      </c>
      <c r="I59" s="19">
        <v>0</v>
      </c>
      <c r="J59" s="19">
        <v>0</v>
      </c>
      <c r="K59" s="19">
        <v>0</v>
      </c>
      <c r="L59" s="19">
        <v>0</v>
      </c>
      <c r="M59" s="19">
        <v>0</v>
      </c>
      <c r="N59" s="19">
        <v>3.3490093207999999E-3</v>
      </c>
      <c r="O59" s="19">
        <v>1.1215739164499999E-2</v>
      </c>
      <c r="P59" s="4">
        <v>1.00470279624E-2</v>
      </c>
      <c r="Q59" s="19">
        <f>IFERROR(SUM(Tabel22[[#This Row],[GWP A1-A3]:[GWP C4]]),"0")</f>
        <v>18.411691114402299</v>
      </c>
      <c r="R59" s="19">
        <f>IFERROR(Tabel22[[#This Row],[GWP A-C]]/(Tabel22[[#This Row],[BVO scenario]]*Tabel22[[#This Row],[Levensduur scenario]]),"0")</f>
        <v>2.5895486799440647E-3</v>
      </c>
    </row>
    <row r="60" spans="1:18" ht="24.75" x14ac:dyDescent="0.6">
      <c r="A60" s="19">
        <v>142.19999999999999</v>
      </c>
      <c r="B60" s="19">
        <v>50</v>
      </c>
      <c r="C60" s="19" t="s">
        <v>99</v>
      </c>
      <c r="D60" s="19" t="s">
        <v>102</v>
      </c>
      <c r="E60" s="19">
        <v>18.056868926270202</v>
      </c>
      <c r="F60" s="19">
        <v>1.0662299524410299</v>
      </c>
      <c r="G60" s="19">
        <v>0</v>
      </c>
      <c r="H60" s="19">
        <v>0</v>
      </c>
      <c r="I60" s="19">
        <v>0</v>
      </c>
      <c r="J60" s="19">
        <v>0</v>
      </c>
      <c r="K60" s="19">
        <v>20.012935158723959</v>
      </c>
      <c r="L60" s="19">
        <v>0</v>
      </c>
      <c r="M60" s="19">
        <v>0</v>
      </c>
      <c r="N60" s="19">
        <v>-8.2329503156549994E-2</v>
      </c>
      <c r="O60" s="19">
        <v>1.1621569442997799</v>
      </c>
      <c r="P60" s="4">
        <v>-0.18999116113049999</v>
      </c>
      <c r="Q60" s="19">
        <f>IFERROR(SUM(Tabel22[[#This Row],[GWP A1-A3]:[GWP C4]]),"0")</f>
        <v>40.215861478578425</v>
      </c>
      <c r="R60" s="19">
        <f>IFERROR(Tabel22[[#This Row],[GWP A-C]]/(Tabel22[[#This Row],[BVO scenario]]*Tabel22[[#This Row],[Levensduur scenario]]),"0")</f>
        <v>5.6562393078169381E-3</v>
      </c>
    </row>
    <row r="61" spans="1:18" ht="24.75" x14ac:dyDescent="0.25">
      <c r="A61" s="4" t="s">
        <v>15</v>
      </c>
      <c r="B61" s="4"/>
      <c r="C61" s="4"/>
      <c r="D61" s="4"/>
      <c r="E61" s="4">
        <f>SUBTOTAL(109,Tabel22[GWP A1-A3])</f>
        <v>24953.06120586062</v>
      </c>
      <c r="F61" s="4">
        <f>SUBTOTAL(109,Tabel22[GWP A4])</f>
        <v>1710.3613580337631</v>
      </c>
      <c r="G61" s="4">
        <f>SUBTOTAL(109,Tabel22[GWP A5])</f>
        <v>2632.5100113979361</v>
      </c>
      <c r="H61" s="4">
        <f>SUBTOTAL(109,Tabel22[GWP B1])</f>
        <v>71.789583783783854</v>
      </c>
      <c r="I61" s="4">
        <f>SUBTOTAL(109,Tabel22[GWP B2])</f>
        <v>91.240146568423526</v>
      </c>
      <c r="J61" s="4">
        <f>SUBTOTAL(109,Tabel22[GWP B3])</f>
        <v>0</v>
      </c>
      <c r="K61" s="4">
        <f>SUBTOTAL(109,Tabel22[GWP B4])</f>
        <v>107171.6561974857</v>
      </c>
      <c r="L61" s="4">
        <f>SUBTOTAL(109,Tabel22[GWP C1])</f>
        <v>595.6425737157515</v>
      </c>
      <c r="M61" s="4">
        <f>SUBTOTAL(109,Tabel22[GWP C2])</f>
        <v>456.12293804042037</v>
      </c>
      <c r="N61" s="4">
        <f>SUBTOTAL(109,Tabel22[GWP C3])</f>
        <v>186.51476067938717</v>
      </c>
      <c r="O61" s="4">
        <f>SUBTOTAL(109,Tabel22[GWP C4])</f>
        <v>1068.1994949137002</v>
      </c>
      <c r="P61" s="4"/>
      <c r="Q61" s="4">
        <f>SUBTOTAL(109,Tabel22[GWP A-C])</f>
        <v>138937.09827047947</v>
      </c>
      <c r="R61" s="4">
        <f>SUBTOTAL(109,Tabel22[GWP A-C/(m2.BVO*levensduur)])</f>
        <v>13.030137088305295</v>
      </c>
    </row>
    <row r="62" spans="1:18" ht="21.75" x14ac:dyDescent="0.5">
      <c r="R62" s="6" t="s">
        <v>17</v>
      </c>
    </row>
  </sheetData>
  <pageMargins left="0" right="0" top="0" bottom="0" header="0" footer="0"/>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5e44cdd-e0e3-4861-a49d-bc11ed0198b9" xsi:nil="true"/>
    <lcf76f155ced4ddcb4097134ff3c332f xmlns="eabeb18d-47d4-45e6-a47e-df5389c4e3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9058EECB709B84D84FA79DE317935FE" ma:contentTypeVersion="16" ma:contentTypeDescription="Een nieuw document maken." ma:contentTypeScope="" ma:versionID="b70d0238ed25015ce6737b5b53e581f4">
  <xsd:schema xmlns:xsd="http://www.w3.org/2001/XMLSchema" xmlns:xs="http://www.w3.org/2001/XMLSchema" xmlns:p="http://schemas.microsoft.com/office/2006/metadata/properties" xmlns:ns2="eabeb18d-47d4-45e6-a47e-df5389c4e3eb" xmlns:ns3="c5e44cdd-e0e3-4861-a49d-bc11ed0198b9" targetNamespace="http://schemas.microsoft.com/office/2006/metadata/properties" ma:root="true" ma:fieldsID="28ed316a20f716ef8a1ca0f1ab82087a" ns2:_="" ns3:_="">
    <xsd:import namespace="eabeb18d-47d4-45e6-a47e-df5389c4e3eb"/>
    <xsd:import namespace="c5e44cdd-e0e3-4861-a49d-bc11ed0198b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LengthInSeconds"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beb18d-47d4-45e6-a47e-df5389c4e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b73c08b2-8118-4eb3-bd5a-69d9c90a40b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e44cdd-e0e3-4861-a49d-bc11ed0198b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678a7ef-1832-4e40-8d36-9cc8086764ce}" ma:internalName="TaxCatchAll" ma:showField="CatchAllData" ma:web="c5e44cdd-e0e3-4861-a49d-bc11ed0198b9">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B10A5A-6767-47CC-B4AE-BD5A444CC2B2}">
  <ds:schemaRefs>
    <ds:schemaRef ds:uri="http://schemas.microsoft.com/office/2006/metadata/properties"/>
    <ds:schemaRef ds:uri="http://schemas.microsoft.com/office/infopath/2007/PartnerControls"/>
    <ds:schemaRef ds:uri="c5e44cdd-e0e3-4861-a49d-bc11ed0198b9"/>
    <ds:schemaRef ds:uri="eabeb18d-47d4-45e6-a47e-df5389c4e3eb"/>
  </ds:schemaRefs>
</ds:datastoreItem>
</file>

<file path=customXml/itemProps2.xml><?xml version="1.0" encoding="utf-8"?>
<ds:datastoreItem xmlns:ds="http://schemas.openxmlformats.org/officeDocument/2006/customXml" ds:itemID="{A7B8E07C-4E85-4E66-A637-373820CD313C}">
  <ds:schemaRefs>
    <ds:schemaRef ds:uri="http://schemas.microsoft.com/sharepoint/v3/contenttype/forms"/>
  </ds:schemaRefs>
</ds:datastoreItem>
</file>

<file path=customXml/itemProps3.xml><?xml version="1.0" encoding="utf-8"?>
<ds:datastoreItem xmlns:ds="http://schemas.openxmlformats.org/officeDocument/2006/customXml" ds:itemID="{1195E225-5B1A-4E3D-AA39-783C9FCFD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beb18d-47d4-45e6-a47e-df5389c4e3eb"/>
    <ds:schemaRef ds:uri="c5e44cdd-e0e3-4861-a49d-bc11ed019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Toelichting</vt:lpstr>
      <vt:lpstr>MAT02 WLC_EMPTY</vt:lpstr>
      <vt:lpstr>MAT02 WLC_EXAMPLE</vt:lpstr>
      <vt:lpstr>'MAT02 WLC_EXAMPLE'!JR_PAGE_ANCHOR_0_1</vt:lpstr>
      <vt:lpstr>JR_PAGE_ANCHOR_0_1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2025-04-29T11:48:34Z</dcterms:created>
  <dcterms:modified xsi:type="dcterms:W3CDTF">2025-07-01T12:54:23Z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0x010100D9058EECB709B84D84FA79DE317935FE</vt:lpwstr>
  </property>
  <property fmtid="{D5CDD505-2E9C-101B-9397-08002B2CF9AE}" pid="3" name="MediaServiceImageTags">
    <vt:lpwstr/>
  </property>
</Properties>
</file>